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codeName="ThisWorkbook"/>
  <bookViews>
    <workbookView xWindow="-120" yWindow="-120" windowWidth="24240" windowHeight="13140" tabRatio="846"/>
  </bookViews>
  <sheets>
    <sheet name="Kopt a" sheetId="1" r:id="rId1"/>
    <sheet name="Kops a" sheetId="2" r:id="rId2"/>
    <sheet name="1a" sheetId="3" r:id="rId3"/>
    <sheet name="2a" sheetId="4" r:id="rId4"/>
    <sheet name="3a" sheetId="5" r:id="rId5"/>
    <sheet name="4a" sheetId="6" r:id="rId6"/>
    <sheet name="5a" sheetId="7" r:id="rId7"/>
    <sheet name="6a" sheetId="8" r:id="rId8"/>
    <sheet name="7a" sheetId="9" r:id="rId9"/>
    <sheet name="8a" sheetId="10" r:id="rId10"/>
    <sheet name="9a" sheetId="11" r:id="rId11"/>
    <sheet name="10a" sheetId="12" r:id="rId12"/>
    <sheet name="11a" sheetId="13" r:id="rId13"/>
  </sheets>
  <externalReferences>
    <externalReference r:id="rId14"/>
  </externalReferences>
  <definedNames>
    <definedName name="_xlnm.Print_Area" localSheetId="1">'Kops a'!$A$1:$I$43</definedName>
    <definedName name="likme">'Kops a'!#REF!</definedName>
    <definedName name="likme1">'[1]Kops a'!$K$27</definedName>
  </definedName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15" i="13" l="1"/>
  <c r="K15" i="13"/>
  <c r="H16" i="13"/>
  <c r="K16" i="13"/>
  <c r="H17" i="13"/>
  <c r="K17" i="13"/>
  <c r="H18" i="13"/>
  <c r="K18" i="13"/>
  <c r="H19" i="13"/>
  <c r="K19" i="13"/>
  <c r="H20" i="13"/>
  <c r="K20" i="13"/>
  <c r="H21" i="13"/>
  <c r="K21" i="13"/>
  <c r="H22" i="13"/>
  <c r="K22" i="13"/>
  <c r="H23" i="13"/>
  <c r="K23" i="13"/>
  <c r="H24" i="13"/>
  <c r="K24" i="13"/>
  <c r="H25" i="13"/>
  <c r="K25" i="13"/>
  <c r="H26" i="13"/>
  <c r="K26" i="13"/>
  <c r="H27" i="13"/>
  <c r="K27" i="13"/>
  <c r="H28" i="13"/>
  <c r="K28" i="13"/>
  <c r="H29" i="13"/>
  <c r="K29" i="13"/>
  <c r="H30" i="13"/>
  <c r="K30" i="13"/>
  <c r="H31" i="13"/>
  <c r="K31" i="13"/>
  <c r="H32" i="13"/>
  <c r="K32" i="13"/>
  <c r="H33" i="13"/>
  <c r="K33" i="13"/>
  <c r="H34" i="13"/>
  <c r="K34" i="13"/>
  <c r="H35" i="13"/>
  <c r="K35" i="13"/>
  <c r="H36" i="13"/>
  <c r="K36" i="13"/>
  <c r="H37" i="13"/>
  <c r="K37" i="13"/>
  <c r="H38" i="13"/>
  <c r="K38" i="13"/>
  <c r="H39" i="13"/>
  <c r="K39" i="13"/>
  <c r="H14" i="13"/>
  <c r="K14" i="13"/>
  <c r="H15" i="12"/>
  <c r="K15" i="12"/>
  <c r="H16" i="12"/>
  <c r="K16" i="12"/>
  <c r="H17" i="12"/>
  <c r="K17" i="12"/>
  <c r="H18" i="12"/>
  <c r="K18" i="12"/>
  <c r="H19" i="12"/>
  <c r="K19" i="12"/>
  <c r="H20" i="12"/>
  <c r="K20" i="12"/>
  <c r="H21" i="12"/>
  <c r="K21" i="12"/>
  <c r="H22" i="12"/>
  <c r="K22" i="12"/>
  <c r="H23" i="12"/>
  <c r="K23" i="12"/>
  <c r="H24" i="12"/>
  <c r="K24" i="12"/>
  <c r="H25" i="12"/>
  <c r="K25" i="12"/>
  <c r="H26" i="12"/>
  <c r="K26" i="12"/>
  <c r="H27" i="12"/>
  <c r="K27" i="12"/>
  <c r="H28" i="12"/>
  <c r="K28" i="12"/>
  <c r="H29" i="12"/>
  <c r="K29" i="12"/>
  <c r="H30" i="12"/>
  <c r="K30" i="12"/>
  <c r="H31" i="12"/>
  <c r="K31" i="12"/>
  <c r="H32" i="12"/>
  <c r="K32" i="12"/>
  <c r="H33" i="12"/>
  <c r="K33" i="12"/>
  <c r="H34" i="12"/>
  <c r="K34" i="12"/>
  <c r="H35" i="12"/>
  <c r="K35" i="12"/>
  <c r="H36" i="12"/>
  <c r="K36" i="12"/>
  <c r="H37" i="12"/>
  <c r="K37" i="12"/>
  <c r="H38" i="12"/>
  <c r="K38" i="12"/>
  <c r="H39" i="12"/>
  <c r="K39" i="12"/>
  <c r="H40" i="12"/>
  <c r="K40" i="12"/>
  <c r="H41" i="12"/>
  <c r="K41" i="12"/>
  <c r="H42" i="12"/>
  <c r="K42" i="12"/>
  <c r="H43" i="12"/>
  <c r="K43" i="12"/>
  <c r="H44" i="12"/>
  <c r="K44" i="12"/>
  <c r="H45" i="12"/>
  <c r="K45" i="12"/>
  <c r="H46" i="12"/>
  <c r="K46" i="12"/>
  <c r="H47" i="12"/>
  <c r="K47" i="12"/>
  <c r="H48" i="12"/>
  <c r="K48" i="12"/>
  <c r="H49" i="12"/>
  <c r="K49" i="12"/>
  <c r="H50" i="12"/>
  <c r="K50" i="12"/>
  <c r="H51" i="12"/>
  <c r="K51" i="12"/>
  <c r="H52" i="12"/>
  <c r="K52" i="12"/>
  <c r="H53" i="12"/>
  <c r="K53" i="12"/>
  <c r="H54" i="12"/>
  <c r="K54" i="12"/>
  <c r="H55" i="12"/>
  <c r="K55" i="12"/>
  <c r="H56" i="12"/>
  <c r="K56" i="12"/>
  <c r="H57" i="12"/>
  <c r="K57" i="12"/>
  <c r="H58" i="12"/>
  <c r="K58" i="12"/>
  <c r="H59" i="12"/>
  <c r="K59" i="12"/>
  <c r="H60" i="12"/>
  <c r="K60" i="12"/>
  <c r="H61" i="12"/>
  <c r="K61" i="12"/>
  <c r="H62" i="12"/>
  <c r="K62" i="12"/>
  <c r="H63" i="12"/>
  <c r="K63" i="12"/>
  <c r="H64" i="12"/>
  <c r="K64" i="12"/>
  <c r="H65" i="12"/>
  <c r="K65" i="12"/>
  <c r="H66" i="12"/>
  <c r="K66" i="12"/>
  <c r="H67" i="12"/>
  <c r="K67" i="12"/>
  <c r="H68" i="12"/>
  <c r="K68" i="12"/>
  <c r="H69" i="12"/>
  <c r="K69" i="12"/>
  <c r="H70" i="12"/>
  <c r="K70" i="12"/>
  <c r="H71" i="12"/>
  <c r="K71" i="12"/>
  <c r="H72" i="12"/>
  <c r="K72" i="12"/>
  <c r="H73" i="12"/>
  <c r="K73" i="12"/>
  <c r="H74" i="12"/>
  <c r="K74" i="12"/>
  <c r="H75" i="12"/>
  <c r="K75" i="12"/>
  <c r="H76" i="12"/>
  <c r="K76" i="12"/>
  <c r="H77" i="12"/>
  <c r="K77" i="12"/>
  <c r="H78" i="12"/>
  <c r="K78" i="12"/>
  <c r="H79" i="12"/>
  <c r="K79" i="12"/>
  <c r="H80" i="12"/>
  <c r="K80" i="12"/>
  <c r="H81" i="12"/>
  <c r="K81" i="12"/>
  <c r="H82" i="12"/>
  <c r="K82" i="12"/>
  <c r="H83" i="12"/>
  <c r="K83" i="12"/>
  <c r="H84" i="12"/>
  <c r="K84" i="12"/>
  <c r="H85" i="12"/>
  <c r="K85" i="12"/>
  <c r="H86" i="12"/>
  <c r="K86" i="12"/>
  <c r="H87" i="12"/>
  <c r="K87" i="12"/>
  <c r="H88" i="12"/>
  <c r="K88" i="12"/>
  <c r="H89" i="12"/>
  <c r="K89" i="12"/>
  <c r="H90" i="12"/>
  <c r="K90" i="12"/>
  <c r="H91" i="12"/>
  <c r="K91" i="12"/>
  <c r="H92" i="12"/>
  <c r="K92" i="12"/>
  <c r="H93" i="12"/>
  <c r="K93" i="12"/>
  <c r="H94" i="12"/>
  <c r="K94" i="12"/>
  <c r="H95" i="12"/>
  <c r="K95" i="12"/>
  <c r="H96" i="12"/>
  <c r="K96" i="12"/>
  <c r="H97" i="12"/>
  <c r="K97" i="12"/>
  <c r="H98" i="12"/>
  <c r="K98" i="12"/>
  <c r="H99" i="12"/>
  <c r="K99" i="12"/>
  <c r="H100" i="12"/>
  <c r="K100" i="12"/>
  <c r="H101" i="12"/>
  <c r="K101" i="12"/>
  <c r="H102" i="12"/>
  <c r="K102" i="12"/>
  <c r="H103" i="12"/>
  <c r="K103" i="12"/>
  <c r="H104" i="12"/>
  <c r="K104" i="12"/>
  <c r="H105" i="12"/>
  <c r="K105" i="12"/>
  <c r="H106" i="12"/>
  <c r="K106" i="12"/>
  <c r="H107" i="12"/>
  <c r="K107" i="12"/>
  <c r="H108" i="12"/>
  <c r="K108" i="12"/>
  <c r="H109" i="12"/>
  <c r="K109" i="12"/>
  <c r="H110" i="12"/>
  <c r="K110" i="12"/>
  <c r="H111" i="12"/>
  <c r="K111" i="12"/>
  <c r="H14" i="12"/>
  <c r="K14" i="12"/>
  <c r="H15" i="11"/>
  <c r="K15" i="11"/>
  <c r="H16" i="11"/>
  <c r="K16" i="11"/>
  <c r="H17" i="11"/>
  <c r="K17" i="11"/>
  <c r="H18" i="11"/>
  <c r="K18" i="11"/>
  <c r="H19" i="11"/>
  <c r="K19" i="11"/>
  <c r="H20" i="11"/>
  <c r="K20" i="11"/>
  <c r="H21" i="11"/>
  <c r="K21" i="11"/>
  <c r="H22" i="11"/>
  <c r="K22" i="11"/>
  <c r="H23" i="11"/>
  <c r="K23" i="11"/>
  <c r="H24" i="11"/>
  <c r="K24" i="11"/>
  <c r="H25" i="11"/>
  <c r="K25" i="11"/>
  <c r="H26" i="11"/>
  <c r="K26" i="11"/>
  <c r="H27" i="11"/>
  <c r="K27" i="11"/>
  <c r="H28" i="11"/>
  <c r="K28" i="11"/>
  <c r="H29" i="11"/>
  <c r="K29" i="11"/>
  <c r="H30" i="11"/>
  <c r="K30" i="11"/>
  <c r="H31" i="11"/>
  <c r="K31" i="11"/>
  <c r="H32" i="11"/>
  <c r="K32" i="11"/>
  <c r="H33" i="11"/>
  <c r="K33" i="11"/>
  <c r="H34" i="11"/>
  <c r="K34" i="11"/>
  <c r="H35" i="11"/>
  <c r="K35" i="11"/>
  <c r="H36" i="11"/>
  <c r="K36" i="11"/>
  <c r="H37" i="11"/>
  <c r="K37" i="11"/>
  <c r="H38" i="11"/>
  <c r="K38" i="11"/>
  <c r="H39" i="11"/>
  <c r="K39" i="11"/>
  <c r="H40" i="11"/>
  <c r="K40" i="11"/>
  <c r="H41" i="11"/>
  <c r="K41" i="11"/>
  <c r="H42" i="11"/>
  <c r="K42" i="11"/>
  <c r="H43" i="11"/>
  <c r="K43" i="11"/>
  <c r="H44" i="11"/>
  <c r="K44" i="11"/>
  <c r="H45" i="11"/>
  <c r="K45" i="11"/>
  <c r="H46" i="11"/>
  <c r="K46" i="11"/>
  <c r="H47" i="11"/>
  <c r="K47" i="11"/>
  <c r="H48" i="11"/>
  <c r="K48" i="11"/>
  <c r="H49" i="11"/>
  <c r="K49" i="11"/>
  <c r="H50" i="11"/>
  <c r="K50" i="11"/>
  <c r="H51" i="11"/>
  <c r="K51" i="11"/>
  <c r="H52" i="11"/>
  <c r="K52" i="11"/>
  <c r="H53" i="11"/>
  <c r="K53" i="11"/>
  <c r="H54" i="11"/>
  <c r="K54" i="11"/>
  <c r="H55" i="11"/>
  <c r="K55" i="11"/>
  <c r="H56" i="11"/>
  <c r="K56" i="11"/>
  <c r="H57" i="11"/>
  <c r="K57" i="11"/>
  <c r="H58" i="11"/>
  <c r="K58" i="11"/>
  <c r="H59" i="11"/>
  <c r="K59" i="11"/>
  <c r="H60" i="11"/>
  <c r="K60" i="11"/>
  <c r="H61" i="11"/>
  <c r="K61" i="11"/>
  <c r="H14" i="11"/>
  <c r="K14" i="11"/>
  <c r="H15" i="10"/>
  <c r="K15" i="10"/>
  <c r="H16" i="10"/>
  <c r="K16" i="10"/>
  <c r="H17" i="10"/>
  <c r="K17" i="10"/>
  <c r="H18" i="10"/>
  <c r="K18" i="10"/>
  <c r="H19" i="10"/>
  <c r="K19" i="10"/>
  <c r="H20" i="10"/>
  <c r="K20" i="10"/>
  <c r="H21" i="10"/>
  <c r="K21" i="10"/>
  <c r="H22" i="10"/>
  <c r="K22" i="10"/>
  <c r="H23" i="10"/>
  <c r="K23" i="10"/>
  <c r="H24" i="10"/>
  <c r="K24" i="10"/>
  <c r="H14" i="10"/>
  <c r="K14" i="10"/>
  <c r="H15" i="9"/>
  <c r="K15" i="9"/>
  <c r="H16" i="9"/>
  <c r="K16" i="9"/>
  <c r="H17" i="9"/>
  <c r="K17" i="9"/>
  <c r="H18" i="9"/>
  <c r="K18" i="9"/>
  <c r="H19" i="9"/>
  <c r="K19" i="9"/>
  <c r="H20" i="9"/>
  <c r="K20" i="9"/>
  <c r="H21" i="9"/>
  <c r="K21" i="9"/>
  <c r="H22" i="9"/>
  <c r="K22" i="9"/>
  <c r="H23" i="9"/>
  <c r="K23" i="9"/>
  <c r="H24" i="9"/>
  <c r="K24" i="9"/>
  <c r="H25" i="9"/>
  <c r="K25" i="9"/>
  <c r="H26" i="9"/>
  <c r="K26" i="9"/>
  <c r="H27" i="9"/>
  <c r="K27" i="9"/>
  <c r="H28" i="9"/>
  <c r="K28" i="9"/>
  <c r="H29" i="9"/>
  <c r="K29" i="9"/>
  <c r="H30" i="9"/>
  <c r="K30" i="9"/>
  <c r="H31" i="9"/>
  <c r="K31" i="9"/>
  <c r="H14" i="9"/>
  <c r="K14" i="9"/>
  <c r="H15" i="7"/>
  <c r="K15" i="7"/>
  <c r="H16" i="7"/>
  <c r="K16" i="7"/>
  <c r="H17" i="7"/>
  <c r="K17" i="7"/>
  <c r="H18" i="7"/>
  <c r="K18" i="7"/>
  <c r="H19" i="7"/>
  <c r="K19" i="7"/>
  <c r="H20" i="7"/>
  <c r="K20" i="7"/>
  <c r="H21" i="7"/>
  <c r="K21" i="7"/>
  <c r="H22" i="7"/>
  <c r="K22" i="7"/>
  <c r="H23" i="7"/>
  <c r="K23" i="7"/>
  <c r="H24" i="7"/>
  <c r="K24" i="7"/>
  <c r="H25" i="7"/>
  <c r="K25" i="7"/>
  <c r="H26" i="7"/>
  <c r="K26" i="7"/>
  <c r="H27" i="7"/>
  <c r="K27" i="7"/>
  <c r="H28" i="7"/>
  <c r="K28" i="7"/>
  <c r="H29" i="7"/>
  <c r="K29" i="7"/>
  <c r="H30" i="7"/>
  <c r="K30" i="7"/>
  <c r="H31" i="7"/>
  <c r="K31" i="7"/>
  <c r="H32" i="7"/>
  <c r="K32" i="7"/>
  <c r="H33" i="7"/>
  <c r="K33" i="7"/>
  <c r="H34" i="7"/>
  <c r="K34" i="7"/>
  <c r="H35" i="7"/>
  <c r="K35" i="7"/>
  <c r="H36" i="7"/>
  <c r="K36" i="7"/>
  <c r="H14" i="7"/>
  <c r="K14" i="7"/>
  <c r="H15" i="6"/>
  <c r="K15" i="6"/>
  <c r="H16" i="6"/>
  <c r="K16" i="6"/>
  <c r="H17" i="6"/>
  <c r="K17" i="6"/>
  <c r="H18" i="6"/>
  <c r="K18" i="6"/>
  <c r="H19" i="6"/>
  <c r="K19" i="6"/>
  <c r="H20" i="6"/>
  <c r="K20" i="6"/>
  <c r="H21" i="6"/>
  <c r="K21" i="6"/>
  <c r="H14" i="6"/>
  <c r="K14" i="6"/>
  <c r="H15" i="8"/>
  <c r="K15" i="8"/>
  <c r="H16" i="8"/>
  <c r="K16" i="8"/>
  <c r="H17" i="8"/>
  <c r="K17" i="8"/>
  <c r="H18" i="8"/>
  <c r="K18" i="8"/>
  <c r="H19" i="8"/>
  <c r="K19" i="8"/>
  <c r="H20" i="8"/>
  <c r="K20" i="8"/>
  <c r="H14" i="8"/>
  <c r="K14" i="8"/>
  <c r="H15" i="5"/>
  <c r="K15" i="5"/>
  <c r="H16" i="5"/>
  <c r="K16" i="5"/>
  <c r="H17" i="5"/>
  <c r="K17" i="5"/>
  <c r="H18" i="5"/>
  <c r="K18" i="5"/>
  <c r="H19" i="5"/>
  <c r="K19" i="5"/>
  <c r="H20" i="5"/>
  <c r="K20" i="5"/>
  <c r="H21" i="5"/>
  <c r="K21" i="5"/>
  <c r="H22" i="5"/>
  <c r="K22" i="5"/>
  <c r="H23" i="5"/>
  <c r="K23" i="5"/>
  <c r="H24" i="5"/>
  <c r="K24" i="5"/>
  <c r="H25" i="5"/>
  <c r="K25" i="5"/>
  <c r="H26" i="5"/>
  <c r="K26" i="5"/>
  <c r="H27" i="5"/>
  <c r="K27" i="5"/>
  <c r="H28" i="5"/>
  <c r="K28" i="5"/>
  <c r="H29" i="5"/>
  <c r="K29" i="5"/>
  <c r="H30" i="5"/>
  <c r="K30" i="5"/>
  <c r="H31" i="5"/>
  <c r="K31" i="5"/>
  <c r="H32" i="5"/>
  <c r="K32" i="5"/>
  <c r="H33" i="5"/>
  <c r="K33" i="5"/>
  <c r="H34" i="5"/>
  <c r="K34" i="5"/>
  <c r="H35" i="5"/>
  <c r="K35" i="5"/>
  <c r="H36" i="5"/>
  <c r="K36" i="5"/>
  <c r="H37" i="5"/>
  <c r="K37" i="5"/>
  <c r="H38" i="5"/>
  <c r="K38" i="5"/>
  <c r="H39" i="5"/>
  <c r="K39" i="5"/>
  <c r="H40" i="5"/>
  <c r="K40" i="5"/>
  <c r="H41" i="5"/>
  <c r="K41" i="5"/>
  <c r="H42" i="5"/>
  <c r="K42" i="5"/>
  <c r="H43" i="5"/>
  <c r="K43" i="5"/>
  <c r="H44" i="5"/>
  <c r="K44" i="5"/>
  <c r="H45" i="5"/>
  <c r="K45" i="5"/>
  <c r="H46" i="5"/>
  <c r="K46" i="5"/>
  <c r="H47" i="5"/>
  <c r="K47" i="5"/>
  <c r="H48" i="5"/>
  <c r="K48" i="5"/>
  <c r="H49" i="5"/>
  <c r="K49" i="5"/>
  <c r="H50" i="5"/>
  <c r="K50" i="5"/>
  <c r="H51" i="5"/>
  <c r="K51" i="5"/>
  <c r="H52" i="5"/>
  <c r="K52" i="5"/>
  <c r="H53" i="5"/>
  <c r="K53" i="5"/>
  <c r="H54" i="5"/>
  <c r="K54" i="5"/>
  <c r="H55" i="5"/>
  <c r="K55" i="5"/>
  <c r="H56" i="5"/>
  <c r="K56" i="5"/>
  <c r="H57" i="5"/>
  <c r="K57" i="5"/>
  <c r="H58" i="5"/>
  <c r="K58" i="5"/>
  <c r="H59" i="5"/>
  <c r="K59" i="5"/>
  <c r="H60" i="5"/>
  <c r="K60" i="5"/>
  <c r="H61" i="5"/>
  <c r="K61" i="5"/>
  <c r="H62" i="5"/>
  <c r="K62" i="5"/>
  <c r="H63" i="5"/>
  <c r="K63" i="5"/>
  <c r="H64" i="5"/>
  <c r="K64" i="5"/>
  <c r="H65" i="5"/>
  <c r="K65" i="5"/>
  <c r="H66" i="5"/>
  <c r="K66" i="5"/>
  <c r="H67" i="5"/>
  <c r="K67" i="5"/>
  <c r="H68" i="5"/>
  <c r="K68" i="5"/>
  <c r="H69" i="5"/>
  <c r="K69" i="5"/>
  <c r="H70" i="5"/>
  <c r="K70" i="5"/>
  <c r="H71" i="5"/>
  <c r="K71" i="5"/>
  <c r="H72" i="5"/>
  <c r="K72" i="5"/>
  <c r="H14" i="5"/>
  <c r="K14" i="5"/>
  <c r="H15" i="4"/>
  <c r="K15" i="4"/>
  <c r="H16" i="4"/>
  <c r="K16" i="4"/>
  <c r="H17" i="4"/>
  <c r="K17" i="4"/>
  <c r="H18" i="4"/>
  <c r="K18" i="4"/>
  <c r="H19" i="4"/>
  <c r="K19" i="4"/>
  <c r="H20" i="4"/>
  <c r="K20" i="4"/>
  <c r="H21" i="4"/>
  <c r="K21" i="4"/>
  <c r="H22" i="4"/>
  <c r="K22" i="4"/>
  <c r="H23" i="4"/>
  <c r="K23" i="4"/>
  <c r="H24" i="4"/>
  <c r="K24" i="4"/>
  <c r="H25" i="4"/>
  <c r="K25" i="4"/>
  <c r="H26" i="4"/>
  <c r="K26" i="4"/>
  <c r="H27" i="4"/>
  <c r="K27" i="4"/>
  <c r="H28" i="4"/>
  <c r="K28" i="4"/>
  <c r="H29" i="4"/>
  <c r="K29" i="4"/>
  <c r="H30" i="4"/>
  <c r="K30" i="4"/>
  <c r="H31" i="4"/>
  <c r="K31" i="4"/>
  <c r="H32" i="4"/>
  <c r="K32" i="4"/>
  <c r="H33" i="4"/>
  <c r="K33" i="4"/>
  <c r="H34" i="4"/>
  <c r="K34" i="4"/>
  <c r="H35" i="4"/>
  <c r="K35" i="4"/>
  <c r="H36" i="4"/>
  <c r="K36" i="4"/>
  <c r="H37" i="4"/>
  <c r="K37" i="4"/>
  <c r="H38" i="4"/>
  <c r="K38" i="4"/>
  <c r="H39" i="4"/>
  <c r="K39" i="4"/>
  <c r="H40" i="4"/>
  <c r="K40" i="4"/>
  <c r="H41" i="4"/>
  <c r="K41" i="4"/>
  <c r="H42" i="4"/>
  <c r="K42" i="4"/>
  <c r="H43" i="4"/>
  <c r="K43" i="4"/>
  <c r="H44" i="4"/>
  <c r="K44" i="4"/>
  <c r="H45" i="4"/>
  <c r="K45" i="4"/>
  <c r="H46" i="4"/>
  <c r="K46" i="4"/>
  <c r="H47" i="4"/>
  <c r="K47" i="4"/>
  <c r="H48" i="4"/>
  <c r="K48" i="4"/>
  <c r="H49" i="4"/>
  <c r="K49" i="4"/>
  <c r="H50" i="4"/>
  <c r="K50" i="4"/>
  <c r="H51" i="4"/>
  <c r="K51" i="4"/>
  <c r="H52" i="4"/>
  <c r="K52" i="4"/>
  <c r="H53" i="4"/>
  <c r="K53" i="4"/>
  <c r="H54" i="4"/>
  <c r="K54" i="4"/>
  <c r="H55" i="4"/>
  <c r="K55" i="4"/>
  <c r="H56" i="4"/>
  <c r="K56" i="4"/>
  <c r="H57" i="4"/>
  <c r="K57" i="4"/>
  <c r="H58" i="4"/>
  <c r="K58" i="4"/>
  <c r="H59" i="4"/>
  <c r="K59" i="4"/>
  <c r="H60" i="4"/>
  <c r="K60" i="4"/>
  <c r="H61" i="4"/>
  <c r="K61" i="4"/>
  <c r="H62" i="4"/>
  <c r="K62" i="4"/>
  <c r="H63" i="4"/>
  <c r="K63" i="4"/>
  <c r="H64" i="4"/>
  <c r="K64" i="4"/>
  <c r="H65" i="4"/>
  <c r="K65" i="4"/>
  <c r="H66" i="4"/>
  <c r="K66" i="4"/>
  <c r="H14" i="4"/>
  <c r="K14" i="4"/>
  <c r="H15" i="3"/>
  <c r="K15" i="3"/>
  <c r="H16" i="3"/>
  <c r="K16" i="3"/>
  <c r="H17" i="3"/>
  <c r="K17" i="3"/>
  <c r="H18" i="3"/>
  <c r="K18" i="3"/>
  <c r="H19" i="3"/>
  <c r="K19" i="3"/>
  <c r="H20" i="3"/>
  <c r="K20" i="3"/>
  <c r="H21" i="3"/>
  <c r="K21" i="3"/>
  <c r="H22" i="3"/>
  <c r="K22" i="3"/>
  <c r="H23" i="3"/>
  <c r="K23" i="3"/>
  <c r="H24" i="3"/>
  <c r="K24" i="3"/>
  <c r="H14" i="3"/>
  <c r="K14" i="3"/>
  <c r="E14" i="10"/>
  <c r="E15" i="4"/>
  <c r="E37" i="5"/>
  <c r="O61" i="11"/>
  <c r="N61" i="11"/>
  <c r="L61" i="11"/>
  <c r="O46" i="11"/>
  <c r="N46" i="11"/>
  <c r="L46" i="11"/>
  <c r="O38" i="13"/>
  <c r="N38" i="13"/>
  <c r="L38" i="13"/>
  <c r="O39" i="13"/>
  <c r="N39" i="13"/>
  <c r="L39" i="13"/>
  <c r="O37" i="13"/>
  <c r="N37" i="13"/>
  <c r="L37" i="13"/>
  <c r="O36" i="13"/>
  <c r="N36" i="13"/>
  <c r="L36" i="13"/>
  <c r="M61" i="11"/>
  <c r="P61" i="11"/>
  <c r="M46" i="11"/>
  <c r="M38" i="13"/>
  <c r="P38" i="13"/>
  <c r="M39" i="13"/>
  <c r="P39" i="13"/>
  <c r="M37" i="13"/>
  <c r="P37" i="13"/>
  <c r="M36" i="13"/>
  <c r="L18" i="8"/>
  <c r="N35" i="13"/>
  <c r="L35" i="13"/>
  <c r="N34" i="13"/>
  <c r="L34" i="13"/>
  <c r="N33" i="13"/>
  <c r="L33" i="13"/>
  <c r="N32" i="13"/>
  <c r="L32" i="13"/>
  <c r="N31" i="13"/>
  <c r="L31" i="13"/>
  <c r="N30" i="13"/>
  <c r="L30" i="13"/>
  <c r="N29" i="13"/>
  <c r="L29" i="13"/>
  <c r="N28" i="13"/>
  <c r="L28" i="13"/>
  <c r="N27" i="13"/>
  <c r="L27" i="13"/>
  <c r="N26" i="13"/>
  <c r="L26" i="13"/>
  <c r="N25" i="13"/>
  <c r="L25" i="13"/>
  <c r="N24" i="13"/>
  <c r="L24" i="13"/>
  <c r="N23" i="13"/>
  <c r="L23" i="13"/>
  <c r="N22" i="13"/>
  <c r="L22" i="13"/>
  <c r="N21" i="13"/>
  <c r="L21" i="13"/>
  <c r="N20" i="13"/>
  <c r="L20" i="13"/>
  <c r="N19" i="13"/>
  <c r="L19" i="13"/>
  <c r="N18" i="13"/>
  <c r="L18" i="13"/>
  <c r="N17" i="13"/>
  <c r="L17" i="13"/>
  <c r="N16" i="13"/>
  <c r="L16" i="13"/>
  <c r="N15" i="13"/>
  <c r="L15" i="13"/>
  <c r="N14" i="13"/>
  <c r="L14" i="13"/>
  <c r="N111" i="12"/>
  <c r="L111" i="12"/>
  <c r="N110" i="12"/>
  <c r="L110" i="12"/>
  <c r="N109" i="12"/>
  <c r="L109" i="12"/>
  <c r="N108" i="12"/>
  <c r="L108" i="12"/>
  <c r="N107" i="12"/>
  <c r="L107" i="12"/>
  <c r="N106" i="12"/>
  <c r="L106" i="12"/>
  <c r="N105" i="12"/>
  <c r="L105" i="12"/>
  <c r="N104" i="12"/>
  <c r="L104" i="12"/>
  <c r="N103" i="12"/>
  <c r="L103" i="12"/>
  <c r="N102" i="12"/>
  <c r="L102" i="12"/>
  <c r="N101" i="12"/>
  <c r="L101" i="12"/>
  <c r="N100" i="12"/>
  <c r="L100" i="12"/>
  <c r="N99" i="12"/>
  <c r="L99" i="12"/>
  <c r="N98" i="12"/>
  <c r="L98" i="12"/>
  <c r="N97" i="12"/>
  <c r="L97" i="12"/>
  <c r="N96" i="12"/>
  <c r="L96" i="12"/>
  <c r="N95" i="12"/>
  <c r="L95" i="12"/>
  <c r="N94" i="12"/>
  <c r="L94" i="12"/>
  <c r="N93" i="12"/>
  <c r="L93" i="12"/>
  <c r="N92" i="12"/>
  <c r="L92" i="12"/>
  <c r="N91" i="12"/>
  <c r="L91" i="12"/>
  <c r="N90" i="12"/>
  <c r="L90" i="12"/>
  <c r="N89" i="12"/>
  <c r="L89" i="12"/>
  <c r="N88" i="12"/>
  <c r="L88" i="12"/>
  <c r="N87" i="12"/>
  <c r="L87" i="12"/>
  <c r="N86" i="12"/>
  <c r="L86" i="12"/>
  <c r="N85" i="12"/>
  <c r="L85" i="12"/>
  <c r="N84" i="12"/>
  <c r="L84" i="12"/>
  <c r="N83" i="12"/>
  <c r="L83" i="12"/>
  <c r="N82" i="12"/>
  <c r="L82" i="12"/>
  <c r="N81" i="12"/>
  <c r="L81" i="12"/>
  <c r="N80" i="12"/>
  <c r="L80" i="12"/>
  <c r="N79" i="12"/>
  <c r="L79" i="12"/>
  <c r="N78" i="12"/>
  <c r="L78" i="12"/>
  <c r="N77" i="12"/>
  <c r="L77" i="12"/>
  <c r="N76" i="12"/>
  <c r="L76" i="12"/>
  <c r="N75" i="12"/>
  <c r="L75" i="12"/>
  <c r="N74" i="12"/>
  <c r="L74" i="12"/>
  <c r="N73" i="12"/>
  <c r="L73" i="12"/>
  <c r="N72" i="12"/>
  <c r="L72" i="12"/>
  <c r="N71" i="12"/>
  <c r="L71" i="12"/>
  <c r="N70" i="12"/>
  <c r="L70" i="12"/>
  <c r="N69" i="12"/>
  <c r="L69" i="12"/>
  <c r="N68" i="12"/>
  <c r="L68" i="12"/>
  <c r="N67" i="12"/>
  <c r="L67" i="12"/>
  <c r="N66" i="12"/>
  <c r="L66" i="12"/>
  <c r="N65" i="12"/>
  <c r="L65" i="12"/>
  <c r="N64" i="12"/>
  <c r="L64" i="12"/>
  <c r="N63" i="12"/>
  <c r="L63" i="12"/>
  <c r="N62" i="12"/>
  <c r="L62" i="12"/>
  <c r="N61" i="12"/>
  <c r="L61" i="12"/>
  <c r="N60" i="12"/>
  <c r="L60" i="12"/>
  <c r="N59" i="12"/>
  <c r="L59" i="12"/>
  <c r="N58" i="12"/>
  <c r="L58" i="12"/>
  <c r="N57" i="12"/>
  <c r="L57" i="12"/>
  <c r="N56" i="12"/>
  <c r="L56" i="12"/>
  <c r="N55" i="12"/>
  <c r="L55" i="12"/>
  <c r="N54" i="12"/>
  <c r="L54" i="12"/>
  <c r="N53" i="12"/>
  <c r="L53" i="12"/>
  <c r="N52" i="12"/>
  <c r="L52" i="12"/>
  <c r="N51" i="12"/>
  <c r="L51" i="12"/>
  <c r="N50" i="12"/>
  <c r="L50" i="12"/>
  <c r="N49" i="12"/>
  <c r="L49" i="12"/>
  <c r="N48" i="12"/>
  <c r="L48" i="12"/>
  <c r="N47" i="12"/>
  <c r="L47" i="12"/>
  <c r="N46" i="12"/>
  <c r="L46" i="12"/>
  <c r="N45" i="12"/>
  <c r="L45" i="12"/>
  <c r="N44" i="12"/>
  <c r="L44" i="12"/>
  <c r="N43" i="12"/>
  <c r="L43" i="12"/>
  <c r="N42" i="12"/>
  <c r="L42" i="12"/>
  <c r="N41" i="12"/>
  <c r="L41" i="12"/>
  <c r="N40" i="12"/>
  <c r="L40" i="12"/>
  <c r="N39" i="12"/>
  <c r="L39" i="12"/>
  <c r="N38" i="12"/>
  <c r="L38" i="12"/>
  <c r="N37" i="12"/>
  <c r="L37" i="12"/>
  <c r="N36" i="12"/>
  <c r="L36" i="12"/>
  <c r="N35" i="12"/>
  <c r="L35" i="12"/>
  <c r="N34" i="12"/>
  <c r="L34" i="12"/>
  <c r="N33" i="12"/>
  <c r="L33" i="12"/>
  <c r="N32" i="12"/>
  <c r="L32" i="12"/>
  <c r="N31" i="12"/>
  <c r="L31" i="12"/>
  <c r="N30" i="12"/>
  <c r="L30" i="12"/>
  <c r="N29" i="12"/>
  <c r="L29" i="12"/>
  <c r="N28" i="12"/>
  <c r="L28" i="12"/>
  <c r="N27" i="12"/>
  <c r="L27" i="12"/>
  <c r="N26" i="12"/>
  <c r="L26" i="12"/>
  <c r="N25" i="12"/>
  <c r="L25" i="12"/>
  <c r="N24" i="12"/>
  <c r="L24" i="12"/>
  <c r="N23" i="12"/>
  <c r="L23" i="12"/>
  <c r="N22" i="12"/>
  <c r="L22" i="12"/>
  <c r="N21" i="12"/>
  <c r="L21" i="12"/>
  <c r="N20" i="12"/>
  <c r="L20" i="12"/>
  <c r="N19" i="12"/>
  <c r="L19" i="12"/>
  <c r="N18" i="12"/>
  <c r="L18" i="12"/>
  <c r="N17" i="12"/>
  <c r="L17" i="12"/>
  <c r="N16" i="12"/>
  <c r="L16" i="12"/>
  <c r="N15" i="12"/>
  <c r="L15" i="12"/>
  <c r="N60" i="11"/>
  <c r="L60" i="11"/>
  <c r="N59" i="11"/>
  <c r="L59" i="11"/>
  <c r="N58" i="11"/>
  <c r="L58" i="11"/>
  <c r="N57" i="11"/>
  <c r="L57" i="11"/>
  <c r="N56" i="11"/>
  <c r="L56" i="11"/>
  <c r="N55" i="11"/>
  <c r="L55" i="11"/>
  <c r="N54" i="11"/>
  <c r="L54" i="11"/>
  <c r="N53" i="11"/>
  <c r="L53" i="11"/>
  <c r="N52" i="11"/>
  <c r="L52" i="11"/>
  <c r="N51" i="11"/>
  <c r="L51" i="11"/>
  <c r="N50" i="11"/>
  <c r="L50" i="11"/>
  <c r="N49" i="11"/>
  <c r="L49" i="11"/>
  <c r="N48" i="11"/>
  <c r="L48" i="11"/>
  <c r="N47" i="11"/>
  <c r="L47" i="11"/>
  <c r="N45" i="11"/>
  <c r="L45" i="11"/>
  <c r="N44" i="11"/>
  <c r="L44" i="11"/>
  <c r="N43" i="11"/>
  <c r="L43" i="11"/>
  <c r="N42" i="11"/>
  <c r="L42" i="11"/>
  <c r="N41" i="11"/>
  <c r="L41" i="11"/>
  <c r="N40" i="11"/>
  <c r="L40" i="11"/>
  <c r="N39" i="11"/>
  <c r="L39" i="11"/>
  <c r="N38" i="11"/>
  <c r="L38" i="11"/>
  <c r="N37" i="11"/>
  <c r="L37" i="11"/>
  <c r="N36" i="11"/>
  <c r="L36" i="11"/>
  <c r="N35" i="11"/>
  <c r="L35" i="11"/>
  <c r="N34" i="11"/>
  <c r="L34" i="11"/>
  <c r="N33" i="11"/>
  <c r="L33" i="11"/>
  <c r="N32" i="11"/>
  <c r="L32" i="11"/>
  <c r="N31" i="11"/>
  <c r="L31" i="11"/>
  <c r="N30" i="11"/>
  <c r="L30" i="11"/>
  <c r="N29" i="11"/>
  <c r="L29" i="11"/>
  <c r="M29" i="11"/>
  <c r="N28" i="11"/>
  <c r="L28" i="11"/>
  <c r="N27" i="11"/>
  <c r="L27" i="11"/>
  <c r="N26" i="11"/>
  <c r="L26" i="11"/>
  <c r="N25" i="11"/>
  <c r="L25" i="11"/>
  <c r="N24" i="11"/>
  <c r="L24" i="11"/>
  <c r="N23" i="11"/>
  <c r="L23" i="11"/>
  <c r="N22" i="11"/>
  <c r="L22" i="11"/>
  <c r="N21" i="11"/>
  <c r="L21" i="11"/>
  <c r="N20" i="11"/>
  <c r="L20" i="11"/>
  <c r="N19" i="11"/>
  <c r="L19" i="11"/>
  <c r="N18" i="11"/>
  <c r="L18" i="11"/>
  <c r="N17" i="11"/>
  <c r="L17" i="11"/>
  <c r="M17" i="11"/>
  <c r="N16" i="11"/>
  <c r="L16" i="11"/>
  <c r="N15" i="11"/>
  <c r="L15" i="11"/>
  <c r="N24" i="10"/>
  <c r="L24" i="10"/>
  <c r="N23" i="10"/>
  <c r="L23" i="10"/>
  <c r="N16" i="10"/>
  <c r="L16" i="10"/>
  <c r="N15" i="10"/>
  <c r="L15" i="10"/>
  <c r="N14" i="10"/>
  <c r="L14" i="10"/>
  <c r="N31" i="9"/>
  <c r="L31" i="9"/>
  <c r="N28" i="9"/>
  <c r="L28" i="9"/>
  <c r="N27" i="9"/>
  <c r="L27" i="9"/>
  <c r="N26" i="9"/>
  <c r="L26" i="9"/>
  <c r="N25" i="9"/>
  <c r="L25" i="9"/>
  <c r="N24" i="9"/>
  <c r="L24" i="9"/>
  <c r="N23" i="9"/>
  <c r="L23" i="9"/>
  <c r="N22" i="9"/>
  <c r="L22" i="9"/>
  <c r="N21" i="9"/>
  <c r="L21" i="9"/>
  <c r="N20" i="9"/>
  <c r="L20" i="9"/>
  <c r="N19" i="9"/>
  <c r="L19" i="9"/>
  <c r="N18" i="9"/>
  <c r="L18" i="9"/>
  <c r="N17" i="9"/>
  <c r="L17" i="9"/>
  <c r="N16" i="9"/>
  <c r="L16" i="9"/>
  <c r="N15" i="9"/>
  <c r="L15" i="9"/>
  <c r="N14" i="9"/>
  <c r="L14" i="9"/>
  <c r="N20" i="8"/>
  <c r="L20" i="8"/>
  <c r="N19" i="8"/>
  <c r="L19" i="8"/>
  <c r="N18" i="8"/>
  <c r="N17" i="8"/>
  <c r="L17" i="8"/>
  <c r="N16" i="8"/>
  <c r="L16" i="8"/>
  <c r="N15" i="8"/>
  <c r="L15" i="8"/>
  <c r="N14" i="8"/>
  <c r="L14" i="8"/>
  <c r="N36" i="7"/>
  <c r="L36" i="7"/>
  <c r="N31" i="7"/>
  <c r="L31" i="7"/>
  <c r="N30" i="7"/>
  <c r="L30" i="7"/>
  <c r="N27" i="7"/>
  <c r="L27" i="7"/>
  <c r="N23" i="7"/>
  <c r="L23" i="7"/>
  <c r="N15" i="7"/>
  <c r="L15" i="7"/>
  <c r="N14" i="6"/>
  <c r="L14" i="6"/>
  <c r="N72" i="5"/>
  <c r="L72" i="5"/>
  <c r="N71" i="5"/>
  <c r="L71" i="5"/>
  <c r="N70" i="5"/>
  <c r="L70" i="5"/>
  <c r="N69" i="5"/>
  <c r="L69" i="5"/>
  <c r="N68" i="5"/>
  <c r="L68" i="5"/>
  <c r="N67" i="5"/>
  <c r="L67" i="5"/>
  <c r="N66" i="5"/>
  <c r="L66" i="5"/>
  <c r="N54" i="5"/>
  <c r="L54" i="5"/>
  <c r="N51" i="5"/>
  <c r="L51" i="5"/>
  <c r="N50" i="5"/>
  <c r="L50" i="5"/>
  <c r="N49" i="5"/>
  <c r="L49" i="5"/>
  <c r="N47" i="5"/>
  <c r="L47" i="5"/>
  <c r="N41" i="5"/>
  <c r="L41" i="5"/>
  <c r="N40" i="5"/>
  <c r="L40" i="5"/>
  <c r="N34" i="5"/>
  <c r="L34" i="5"/>
  <c r="N30" i="5"/>
  <c r="L30" i="5"/>
  <c r="N20" i="5"/>
  <c r="L20" i="5"/>
  <c r="N18" i="5"/>
  <c r="L18" i="5"/>
  <c r="N17" i="5"/>
  <c r="L17" i="5"/>
  <c r="N14" i="5"/>
  <c r="L14" i="5"/>
  <c r="N59" i="4"/>
  <c r="L59" i="4"/>
  <c r="N58" i="4"/>
  <c r="L58" i="4"/>
  <c r="N52" i="4"/>
  <c r="L52" i="4"/>
  <c r="N48" i="4"/>
  <c r="L48" i="4"/>
  <c r="N38" i="4"/>
  <c r="L38" i="4"/>
  <c r="N36" i="4"/>
  <c r="L36" i="4"/>
  <c r="N35" i="4"/>
  <c r="L35" i="4"/>
  <c r="N34" i="4"/>
  <c r="L34" i="4"/>
  <c r="N33" i="4"/>
  <c r="L33" i="4"/>
  <c r="N32" i="4"/>
  <c r="L32" i="4"/>
  <c r="N29" i="4"/>
  <c r="L29" i="4"/>
  <c r="N24" i="4"/>
  <c r="L24" i="4"/>
  <c r="N24" i="3"/>
  <c r="L24" i="3"/>
  <c r="N23" i="3"/>
  <c r="L23" i="3"/>
  <c r="N22" i="3"/>
  <c r="L22" i="3"/>
  <c r="N21" i="3"/>
  <c r="L21" i="3"/>
  <c r="N20" i="3"/>
  <c r="L20" i="3"/>
  <c r="N19" i="3"/>
  <c r="L19" i="3"/>
  <c r="N18" i="3"/>
  <c r="L18" i="3"/>
  <c r="N17" i="3"/>
  <c r="L17" i="3"/>
  <c r="N16" i="3"/>
  <c r="L16" i="3"/>
  <c r="N15" i="3"/>
  <c r="L15" i="3"/>
  <c r="N40" i="13"/>
  <c r="P46" i="11"/>
  <c r="L40" i="13"/>
  <c r="P36" i="13"/>
  <c r="M37" i="11"/>
  <c r="M33" i="11"/>
  <c r="M25" i="11"/>
  <c r="M21" i="11"/>
  <c r="M25" i="9"/>
  <c r="M21" i="9"/>
  <c r="M17" i="9"/>
  <c r="M18" i="8"/>
  <c r="M20" i="13"/>
  <c r="O20" i="13"/>
  <c r="M24" i="13"/>
  <c r="O24" i="13"/>
  <c r="M28" i="13"/>
  <c r="O28" i="13"/>
  <c r="M32" i="13"/>
  <c r="O32" i="13"/>
  <c r="O17" i="13"/>
  <c r="M17" i="13"/>
  <c r="O21" i="13"/>
  <c r="M21" i="13"/>
  <c r="O25" i="13"/>
  <c r="M25" i="13"/>
  <c r="O29" i="13"/>
  <c r="M29" i="13"/>
  <c r="O33" i="13"/>
  <c r="M33" i="13"/>
  <c r="M22" i="13"/>
  <c r="O22" i="13"/>
  <c r="M30" i="13"/>
  <c r="O30" i="13"/>
  <c r="M34" i="13"/>
  <c r="O34" i="13"/>
  <c r="M16" i="13"/>
  <c r="O16" i="13"/>
  <c r="M26" i="13"/>
  <c r="O26" i="13"/>
  <c r="M18" i="13"/>
  <c r="O18" i="13"/>
  <c r="M15" i="13"/>
  <c r="O15" i="13"/>
  <c r="M19" i="13"/>
  <c r="O19" i="13"/>
  <c r="M23" i="13"/>
  <c r="O23" i="13"/>
  <c r="M27" i="13"/>
  <c r="O27" i="13"/>
  <c r="M31" i="13"/>
  <c r="O31" i="13"/>
  <c r="M35" i="13"/>
  <c r="O35" i="13"/>
  <c r="M14" i="13"/>
  <c r="O14" i="13"/>
  <c r="M16" i="12"/>
  <c r="O16" i="12"/>
  <c r="M20" i="12"/>
  <c r="O20" i="12"/>
  <c r="M24" i="12"/>
  <c r="O24" i="12"/>
  <c r="M28" i="12"/>
  <c r="O28" i="12"/>
  <c r="M32" i="12"/>
  <c r="O32" i="12"/>
  <c r="M36" i="12"/>
  <c r="O36" i="12"/>
  <c r="M40" i="12"/>
  <c r="O40" i="12"/>
  <c r="M44" i="12"/>
  <c r="O44" i="12"/>
  <c r="M48" i="12"/>
  <c r="O48" i="12"/>
  <c r="M52" i="12"/>
  <c r="O52" i="12"/>
  <c r="M56" i="12"/>
  <c r="O56" i="12"/>
  <c r="M60" i="12"/>
  <c r="O60" i="12"/>
  <c r="M64" i="12"/>
  <c r="O64" i="12"/>
  <c r="M68" i="12"/>
  <c r="O68" i="12"/>
  <c r="M72" i="12"/>
  <c r="O72" i="12"/>
  <c r="M76" i="12"/>
  <c r="O76" i="12"/>
  <c r="M80" i="12"/>
  <c r="O80" i="12"/>
  <c r="M84" i="12"/>
  <c r="O84" i="12"/>
  <c r="M88" i="12"/>
  <c r="O88" i="12"/>
  <c r="M92" i="12"/>
  <c r="O92" i="12"/>
  <c r="M96" i="12"/>
  <c r="O96" i="12"/>
  <c r="M100" i="12"/>
  <c r="O100" i="12"/>
  <c r="M104" i="12"/>
  <c r="O104" i="12"/>
  <c r="M108" i="12"/>
  <c r="O108" i="12"/>
  <c r="O41" i="12"/>
  <c r="M41" i="12"/>
  <c r="O49" i="12"/>
  <c r="M49" i="12"/>
  <c r="O53" i="12"/>
  <c r="M53" i="12"/>
  <c r="O57" i="12"/>
  <c r="M57" i="12"/>
  <c r="O61" i="12"/>
  <c r="M61" i="12"/>
  <c r="O65" i="12"/>
  <c r="M65" i="12"/>
  <c r="P65" i="12"/>
  <c r="O69" i="12"/>
  <c r="M69" i="12"/>
  <c r="O73" i="12"/>
  <c r="M73" i="12"/>
  <c r="P73" i="12"/>
  <c r="O77" i="12"/>
  <c r="M77" i="12"/>
  <c r="O81" i="12"/>
  <c r="M81" i="12"/>
  <c r="O85" i="12"/>
  <c r="M85" i="12"/>
  <c r="O89" i="12"/>
  <c r="M89" i="12"/>
  <c r="O93" i="12"/>
  <c r="M93" i="12"/>
  <c r="O97" i="12"/>
  <c r="M97" i="12"/>
  <c r="O101" i="12"/>
  <c r="M101" i="12"/>
  <c r="O105" i="12"/>
  <c r="M105" i="12"/>
  <c r="O109" i="12"/>
  <c r="M109" i="12"/>
  <c r="O29" i="12"/>
  <c r="M29" i="12"/>
  <c r="O45" i="12"/>
  <c r="M45" i="12"/>
  <c r="P45" i="12"/>
  <c r="O37" i="12"/>
  <c r="M37" i="12"/>
  <c r="M18" i="12"/>
  <c r="O18" i="12"/>
  <c r="M22" i="12"/>
  <c r="O22" i="12"/>
  <c r="M30" i="12"/>
  <c r="O30" i="12"/>
  <c r="M38" i="12"/>
  <c r="O38" i="12"/>
  <c r="M42" i="12"/>
  <c r="O42" i="12"/>
  <c r="M46" i="12"/>
  <c r="O46" i="12"/>
  <c r="M50" i="12"/>
  <c r="O50" i="12"/>
  <c r="M54" i="12"/>
  <c r="O54" i="12"/>
  <c r="M58" i="12"/>
  <c r="O58" i="12"/>
  <c r="M62" i="12"/>
  <c r="O62" i="12"/>
  <c r="M66" i="12"/>
  <c r="O66" i="12"/>
  <c r="M70" i="12"/>
  <c r="O70" i="12"/>
  <c r="M74" i="12"/>
  <c r="O74" i="12"/>
  <c r="M78" i="12"/>
  <c r="O78" i="12"/>
  <c r="M82" i="12"/>
  <c r="O82" i="12"/>
  <c r="M86" i="12"/>
  <c r="O86" i="12"/>
  <c r="M90" i="12"/>
  <c r="O90" i="12"/>
  <c r="M94" i="12"/>
  <c r="O94" i="12"/>
  <c r="M98" i="12"/>
  <c r="O98" i="12"/>
  <c r="M102" i="12"/>
  <c r="O102" i="12"/>
  <c r="M106" i="12"/>
  <c r="O106" i="12"/>
  <c r="M110" i="12"/>
  <c r="O110" i="12"/>
  <c r="O21" i="12"/>
  <c r="M21" i="12"/>
  <c r="P21" i="12"/>
  <c r="M34" i="12"/>
  <c r="O34" i="12"/>
  <c r="O33" i="12"/>
  <c r="M33" i="12"/>
  <c r="M26" i="12"/>
  <c r="O26" i="12"/>
  <c r="M15" i="12"/>
  <c r="O15" i="12"/>
  <c r="M19" i="12"/>
  <c r="O19" i="12"/>
  <c r="M23" i="12"/>
  <c r="O23" i="12"/>
  <c r="M27" i="12"/>
  <c r="O27" i="12"/>
  <c r="M35" i="12"/>
  <c r="O35" i="12"/>
  <c r="M39" i="12"/>
  <c r="O39" i="12"/>
  <c r="M43" i="12"/>
  <c r="O43" i="12"/>
  <c r="M47" i="12"/>
  <c r="O47" i="12"/>
  <c r="M51" i="12"/>
  <c r="O51" i="12"/>
  <c r="M55" i="12"/>
  <c r="O55" i="12"/>
  <c r="M59" i="12"/>
  <c r="O59" i="12"/>
  <c r="M63" i="12"/>
  <c r="O63" i="12"/>
  <c r="M67" i="12"/>
  <c r="O67" i="12"/>
  <c r="M71" i="12"/>
  <c r="O71" i="12"/>
  <c r="M75" i="12"/>
  <c r="O75" i="12"/>
  <c r="M79" i="12"/>
  <c r="O79" i="12"/>
  <c r="M83" i="12"/>
  <c r="O83" i="12"/>
  <c r="M87" i="12"/>
  <c r="O87" i="12"/>
  <c r="M91" i="12"/>
  <c r="O91" i="12"/>
  <c r="M95" i="12"/>
  <c r="O95" i="12"/>
  <c r="M99" i="12"/>
  <c r="O99" i="12"/>
  <c r="M103" i="12"/>
  <c r="O103" i="12"/>
  <c r="M107" i="12"/>
  <c r="O107" i="12"/>
  <c r="M111" i="12"/>
  <c r="O111" i="12"/>
  <c r="O25" i="12"/>
  <c r="M25" i="12"/>
  <c r="O17" i="12"/>
  <c r="M17" i="12"/>
  <c r="M31" i="12"/>
  <c r="O31" i="12"/>
  <c r="M53" i="11"/>
  <c r="O53" i="11"/>
  <c r="M23" i="11"/>
  <c r="O23" i="11"/>
  <c r="M16" i="11"/>
  <c r="O16" i="11"/>
  <c r="M57" i="11"/>
  <c r="O57" i="11"/>
  <c r="M20" i="11"/>
  <c r="O20" i="11"/>
  <c r="M30" i="11"/>
  <c r="O30" i="11"/>
  <c r="O37" i="11"/>
  <c r="M27" i="11"/>
  <c r="O27" i="11"/>
  <c r="O50" i="11"/>
  <c r="M50" i="11"/>
  <c r="O58" i="11"/>
  <c r="M58" i="11"/>
  <c r="O41" i="11"/>
  <c r="M41" i="11"/>
  <c r="O17" i="11"/>
  <c r="P17" i="11"/>
  <c r="M24" i="11"/>
  <c r="O24" i="11"/>
  <c r="M34" i="11"/>
  <c r="O34" i="11"/>
  <c r="M44" i="11"/>
  <c r="O44" i="11"/>
  <c r="M31" i="11"/>
  <c r="O31" i="11"/>
  <c r="M49" i="11"/>
  <c r="O49" i="11"/>
  <c r="O45" i="11"/>
  <c r="M45" i="11"/>
  <c r="O21" i="11"/>
  <c r="M28" i="11"/>
  <c r="O28" i="11"/>
  <c r="M38" i="11"/>
  <c r="O38" i="11"/>
  <c r="M42" i="11"/>
  <c r="O42" i="11"/>
  <c r="M47" i="11"/>
  <c r="O47" i="11"/>
  <c r="M51" i="11"/>
  <c r="O51" i="11"/>
  <c r="M55" i="11"/>
  <c r="O55" i="11"/>
  <c r="M59" i="11"/>
  <c r="O59" i="11"/>
  <c r="M40" i="11"/>
  <c r="O40" i="11"/>
  <c r="O54" i="11"/>
  <c r="M54" i="11"/>
  <c r="M35" i="11"/>
  <c r="O35" i="11"/>
  <c r="M18" i="11"/>
  <c r="O18" i="11"/>
  <c r="O25" i="11"/>
  <c r="M32" i="11"/>
  <c r="O32" i="11"/>
  <c r="M15" i="11"/>
  <c r="O15" i="11"/>
  <c r="M39" i="11"/>
  <c r="O39" i="11"/>
  <c r="M43" i="11"/>
  <c r="O43" i="11"/>
  <c r="M48" i="11"/>
  <c r="O48" i="11"/>
  <c r="M52" i="11"/>
  <c r="O52" i="11"/>
  <c r="M56" i="11"/>
  <c r="O56" i="11"/>
  <c r="M60" i="11"/>
  <c r="O60" i="11"/>
  <c r="O33" i="11"/>
  <c r="M22" i="11"/>
  <c r="O22" i="11"/>
  <c r="O29" i="11"/>
  <c r="P29" i="11"/>
  <c r="M36" i="11"/>
  <c r="O36" i="11"/>
  <c r="M26" i="11"/>
  <c r="O26" i="11"/>
  <c r="M19" i="11"/>
  <c r="O19" i="11"/>
  <c r="O24" i="10"/>
  <c r="M24" i="10"/>
  <c r="O16" i="10"/>
  <c r="M16" i="10"/>
  <c r="M14" i="10"/>
  <c r="O14" i="10"/>
  <c r="M15" i="10"/>
  <c r="O15" i="10"/>
  <c r="M23" i="10"/>
  <c r="O23" i="10"/>
  <c r="M15" i="9"/>
  <c r="O15" i="9"/>
  <c r="O25" i="9"/>
  <c r="M22" i="9"/>
  <c r="O22" i="9"/>
  <c r="M19" i="9"/>
  <c r="O19" i="9"/>
  <c r="M16" i="9"/>
  <c r="O16" i="9"/>
  <c r="M26" i="9"/>
  <c r="O26" i="9"/>
  <c r="M23" i="9"/>
  <c r="O23" i="9"/>
  <c r="M18" i="9"/>
  <c r="O18" i="9"/>
  <c r="M20" i="9"/>
  <c r="O20" i="9"/>
  <c r="M27" i="9"/>
  <c r="O27" i="9"/>
  <c r="O17" i="9"/>
  <c r="M24" i="9"/>
  <c r="O24" i="9"/>
  <c r="M31" i="9"/>
  <c r="O31" i="9"/>
  <c r="M14" i="9"/>
  <c r="O14" i="9"/>
  <c r="O21" i="9"/>
  <c r="M28" i="9"/>
  <c r="O28" i="9"/>
  <c r="O14" i="8"/>
  <c r="M14" i="8"/>
  <c r="O18" i="8"/>
  <c r="M15" i="8"/>
  <c r="O15" i="8"/>
  <c r="M19" i="8"/>
  <c r="O19" i="8"/>
  <c r="M16" i="8"/>
  <c r="O16" i="8"/>
  <c r="M20" i="8"/>
  <c r="O20" i="8"/>
  <c r="M17" i="8"/>
  <c r="O17" i="8"/>
  <c r="M23" i="7"/>
  <c r="O23" i="7"/>
  <c r="O15" i="7"/>
  <c r="M15" i="7"/>
  <c r="M27" i="7"/>
  <c r="O27" i="7"/>
  <c r="M31" i="7"/>
  <c r="O31" i="7"/>
  <c r="M30" i="7"/>
  <c r="O30" i="7"/>
  <c r="M36" i="7"/>
  <c r="O36" i="7"/>
  <c r="M14" i="6"/>
  <c r="O14" i="6"/>
  <c r="M17" i="5"/>
  <c r="O17" i="5"/>
  <c r="O37" i="5"/>
  <c r="M69" i="5"/>
  <c r="O69" i="5"/>
  <c r="O30" i="5"/>
  <c r="M30" i="5"/>
  <c r="O66" i="5"/>
  <c r="M66" i="5"/>
  <c r="O70" i="5"/>
  <c r="M70" i="5"/>
  <c r="M49" i="5"/>
  <c r="O49" i="5"/>
  <c r="O18" i="5"/>
  <c r="M18" i="5"/>
  <c r="M47" i="5"/>
  <c r="O47" i="5"/>
  <c r="M51" i="5"/>
  <c r="O51" i="5"/>
  <c r="M67" i="5"/>
  <c r="O67" i="5"/>
  <c r="M71" i="5"/>
  <c r="O71" i="5"/>
  <c r="M41" i="5"/>
  <c r="O41" i="5"/>
  <c r="O34" i="5"/>
  <c r="M34" i="5"/>
  <c r="O50" i="5"/>
  <c r="M50" i="5"/>
  <c r="M20" i="5"/>
  <c r="O20" i="5"/>
  <c r="M40" i="5"/>
  <c r="O40" i="5"/>
  <c r="M68" i="5"/>
  <c r="O68" i="5"/>
  <c r="M72" i="5"/>
  <c r="O72" i="5"/>
  <c r="O14" i="5"/>
  <c r="M14" i="5"/>
  <c r="O54" i="5"/>
  <c r="M54" i="5"/>
  <c r="M59" i="4"/>
  <c r="O59" i="4"/>
  <c r="O48" i="4"/>
  <c r="M48" i="4"/>
  <c r="O24" i="4"/>
  <c r="M24" i="4"/>
  <c r="O36" i="4"/>
  <c r="M36" i="4"/>
  <c r="O52" i="4"/>
  <c r="M52" i="4"/>
  <c r="M35" i="4"/>
  <c r="O35" i="4"/>
  <c r="O32" i="4"/>
  <c r="M32" i="4"/>
  <c r="M33" i="4"/>
  <c r="O33" i="4"/>
  <c r="M34" i="4"/>
  <c r="O34" i="4"/>
  <c r="M29" i="4"/>
  <c r="O29" i="4"/>
  <c r="M38" i="4"/>
  <c r="O38" i="4"/>
  <c r="M58" i="4"/>
  <c r="O58" i="4"/>
  <c r="M21" i="3"/>
  <c r="O21" i="3"/>
  <c r="M16" i="3"/>
  <c r="O16" i="3"/>
  <c r="O17" i="3"/>
  <c r="M17" i="3"/>
  <c r="O18" i="3"/>
  <c r="M18" i="3"/>
  <c r="M19" i="3"/>
  <c r="O19" i="3"/>
  <c r="O22" i="3"/>
  <c r="M22" i="3"/>
  <c r="M15" i="3"/>
  <c r="O15" i="3"/>
  <c r="M23" i="3"/>
  <c r="O23" i="3"/>
  <c r="M20" i="3"/>
  <c r="O20" i="3"/>
  <c r="M24" i="3"/>
  <c r="O24" i="3"/>
  <c r="E19" i="10"/>
  <c r="E21" i="10"/>
  <c r="E20" i="10"/>
  <c r="E18" i="10"/>
  <c r="M18" i="10"/>
  <c r="E17" i="10"/>
  <c r="M17" i="10"/>
  <c r="E30" i="9"/>
  <c r="M30" i="9"/>
  <c r="E29" i="9"/>
  <c r="E34" i="7"/>
  <c r="E32" i="7"/>
  <c r="O32" i="7"/>
  <c r="E28" i="7"/>
  <c r="E26" i="7"/>
  <c r="M26" i="7"/>
  <c r="E25" i="7"/>
  <c r="E24" i="7"/>
  <c r="M24" i="7"/>
  <c r="E16" i="7"/>
  <c r="E17" i="7"/>
  <c r="E19" i="7"/>
  <c r="O19" i="7"/>
  <c r="E17" i="6"/>
  <c r="E15" i="6"/>
  <c r="O15" i="6"/>
  <c r="E65" i="5"/>
  <c r="E64" i="5"/>
  <c r="M64" i="5"/>
  <c r="E60" i="5"/>
  <c r="E58" i="5"/>
  <c r="O58" i="5"/>
  <c r="E55" i="5"/>
  <c r="E48" i="5"/>
  <c r="M48" i="5"/>
  <c r="E23" i="5"/>
  <c r="E52" i="5"/>
  <c r="E44" i="5"/>
  <c r="M44" i="5"/>
  <c r="E43" i="5"/>
  <c r="E36" i="5"/>
  <c r="E35" i="5"/>
  <c r="M35" i="5"/>
  <c r="E21" i="5"/>
  <c r="E19" i="5"/>
  <c r="O19" i="5"/>
  <c r="E16" i="5"/>
  <c r="E15" i="5"/>
  <c r="M15" i="5"/>
  <c r="E41" i="4"/>
  <c r="M41" i="4"/>
  <c r="E42" i="4"/>
  <c r="E30" i="4"/>
  <c r="O30" i="4"/>
  <c r="E27" i="4"/>
  <c r="M15" i="4"/>
  <c r="E62" i="4"/>
  <c r="E61" i="4"/>
  <c r="M61" i="4"/>
  <c r="E55" i="4"/>
  <c r="E54" i="4"/>
  <c r="O54" i="4"/>
  <c r="E53" i="4"/>
  <c r="E39" i="4"/>
  <c r="M39" i="4"/>
  <c r="E37" i="4"/>
  <c r="E26" i="4"/>
  <c r="E25" i="4"/>
  <c r="M25" i="4"/>
  <c r="E17" i="4"/>
  <c r="O17" i="4"/>
  <c r="E16" i="4"/>
  <c r="B19" i="1"/>
  <c r="P33" i="11"/>
  <c r="P21" i="9"/>
  <c r="O18" i="10"/>
  <c r="P52" i="4"/>
  <c r="P48" i="4"/>
  <c r="P30" i="5"/>
  <c r="P37" i="12"/>
  <c r="P69" i="12"/>
  <c r="P29" i="12"/>
  <c r="L17" i="7"/>
  <c r="N17" i="7"/>
  <c r="E18" i="7"/>
  <c r="O17" i="7"/>
  <c r="M17" i="7"/>
  <c r="O15" i="5"/>
  <c r="P25" i="9"/>
  <c r="P17" i="9"/>
  <c r="P25" i="11"/>
  <c r="P33" i="12"/>
  <c r="P21" i="11"/>
  <c r="P32" i="4"/>
  <c r="P37" i="11"/>
  <c r="O40" i="13"/>
  <c r="M40" i="13"/>
  <c r="L37" i="4"/>
  <c r="N37" i="4"/>
  <c r="M37" i="4"/>
  <c r="N53" i="4"/>
  <c r="L53" i="4"/>
  <c r="M53" i="4"/>
  <c r="E60" i="4"/>
  <c r="N55" i="4"/>
  <c r="L55" i="4"/>
  <c r="M55" i="4"/>
  <c r="O55" i="4"/>
  <c r="P55" i="4"/>
  <c r="E63" i="4"/>
  <c r="L62" i="4"/>
  <c r="N62" i="4"/>
  <c r="M62" i="4"/>
  <c r="L27" i="4"/>
  <c r="N27" i="4"/>
  <c r="M27" i="4"/>
  <c r="E28" i="4"/>
  <c r="N42" i="4"/>
  <c r="L42" i="4"/>
  <c r="M42" i="4"/>
  <c r="E40" i="4"/>
  <c r="E49" i="4"/>
  <c r="E50" i="4"/>
  <c r="N16" i="5"/>
  <c r="L16" i="5"/>
  <c r="M16" i="5"/>
  <c r="O16" i="5"/>
  <c r="E22" i="5"/>
  <c r="L21" i="5"/>
  <c r="N21" i="5"/>
  <c r="M21" i="5"/>
  <c r="O21" i="5"/>
  <c r="N36" i="5"/>
  <c r="L36" i="5"/>
  <c r="M36" i="5"/>
  <c r="O36" i="5"/>
  <c r="L43" i="5"/>
  <c r="N43" i="5"/>
  <c r="O43" i="5"/>
  <c r="M43" i="5"/>
  <c r="E53" i="5"/>
  <c r="N52" i="5"/>
  <c r="L52" i="5"/>
  <c r="O52" i="5"/>
  <c r="M52" i="5"/>
  <c r="E24" i="5"/>
  <c r="L23" i="5"/>
  <c r="N23" i="5"/>
  <c r="M23" i="5"/>
  <c r="O23" i="5"/>
  <c r="L55" i="5"/>
  <c r="N55" i="5"/>
  <c r="O55" i="5"/>
  <c r="E56" i="5"/>
  <c r="M55" i="5"/>
  <c r="N60" i="5"/>
  <c r="L60" i="5"/>
  <c r="O60" i="5"/>
  <c r="E62" i="5"/>
  <c r="M60" i="5"/>
  <c r="L65" i="5"/>
  <c r="N65" i="5"/>
  <c r="M65" i="5"/>
  <c r="O65" i="5"/>
  <c r="E19" i="6"/>
  <c r="N17" i="6"/>
  <c r="M17" i="6"/>
  <c r="O17" i="6"/>
  <c r="P17" i="6"/>
  <c r="L17" i="6"/>
  <c r="N16" i="7"/>
  <c r="L16" i="7"/>
  <c r="O16" i="7"/>
  <c r="M16" i="7"/>
  <c r="N25" i="7"/>
  <c r="L25" i="7"/>
  <c r="O25" i="7"/>
  <c r="M25" i="7"/>
  <c r="E29" i="7"/>
  <c r="L28" i="7"/>
  <c r="N28" i="7"/>
  <c r="O28" i="7"/>
  <c r="M28" i="7"/>
  <c r="E35" i="7"/>
  <c r="L34" i="7"/>
  <c r="N34" i="7"/>
  <c r="O34" i="7"/>
  <c r="M34" i="7"/>
  <c r="L29" i="9"/>
  <c r="N29" i="9"/>
  <c r="M29" i="9"/>
  <c r="O29" i="9"/>
  <c r="O62" i="4"/>
  <c r="O27" i="4"/>
  <c r="E18" i="4"/>
  <c r="E19" i="4"/>
  <c r="L17" i="4"/>
  <c r="N17" i="4"/>
  <c r="M17" i="4"/>
  <c r="N26" i="4"/>
  <c r="L26" i="4"/>
  <c r="M26" i="4"/>
  <c r="E61" i="5"/>
  <c r="O42" i="4"/>
  <c r="P42" i="4"/>
  <c r="O26" i="4"/>
  <c r="O53" i="4"/>
  <c r="O37" i="4"/>
  <c r="N16" i="4"/>
  <c r="L16" i="4"/>
  <c r="L25" i="4"/>
  <c r="N25" i="4"/>
  <c r="L39" i="4"/>
  <c r="N39" i="4"/>
  <c r="L54" i="4"/>
  <c r="N54" i="4"/>
  <c r="E66" i="4"/>
  <c r="N61" i="4"/>
  <c r="L61" i="4"/>
  <c r="L15" i="4"/>
  <c r="N15" i="4"/>
  <c r="E31" i="4"/>
  <c r="N30" i="4"/>
  <c r="L30" i="4"/>
  <c r="L41" i="4"/>
  <c r="N41" i="4"/>
  <c r="L15" i="5"/>
  <c r="N15" i="5"/>
  <c r="P15" i="5"/>
  <c r="L19" i="5"/>
  <c r="N19" i="5"/>
  <c r="L35" i="5"/>
  <c r="N35" i="5"/>
  <c r="E39" i="5"/>
  <c r="L37" i="5"/>
  <c r="N37" i="5"/>
  <c r="E46" i="5"/>
  <c r="N44" i="5"/>
  <c r="L44" i="5"/>
  <c r="N48" i="5"/>
  <c r="L48" i="5"/>
  <c r="E59" i="5"/>
  <c r="N58" i="5"/>
  <c r="L58" i="5"/>
  <c r="E63" i="5"/>
  <c r="N64" i="5"/>
  <c r="L64" i="5"/>
  <c r="E16" i="6"/>
  <c r="N15" i="6"/>
  <c r="L15" i="6"/>
  <c r="E20" i="7"/>
  <c r="N19" i="7"/>
  <c r="L19" i="7"/>
  <c r="L24" i="7"/>
  <c r="N24" i="7"/>
  <c r="L26" i="7"/>
  <c r="N26" i="7"/>
  <c r="E33" i="7"/>
  <c r="L32" i="7"/>
  <c r="N32" i="7"/>
  <c r="N30" i="9"/>
  <c r="L30" i="9"/>
  <c r="M54" i="4"/>
  <c r="M30" i="4"/>
  <c r="O41" i="4"/>
  <c r="P41" i="4"/>
  <c r="O15" i="4"/>
  <c r="O61" i="4"/>
  <c r="O25" i="4"/>
  <c r="M16" i="4"/>
  <c r="O16" i="4"/>
  <c r="P24" i="4"/>
  <c r="O39" i="4"/>
  <c r="P39" i="4"/>
  <c r="O64" i="5"/>
  <c r="O48" i="5"/>
  <c r="O44" i="5"/>
  <c r="O35" i="5"/>
  <c r="M19" i="5"/>
  <c r="M58" i="5"/>
  <c r="P58" i="5"/>
  <c r="M37" i="5"/>
  <c r="M15" i="6"/>
  <c r="O26" i="7"/>
  <c r="M19" i="7"/>
  <c r="M32" i="7"/>
  <c r="O24" i="7"/>
  <c r="O30" i="9"/>
  <c r="P30" i="9"/>
  <c r="P109" i="12"/>
  <c r="P105" i="12"/>
  <c r="P93" i="12"/>
  <c r="P81" i="12"/>
  <c r="P35" i="13"/>
  <c r="P19" i="13"/>
  <c r="P18" i="13"/>
  <c r="P33" i="13"/>
  <c r="P21" i="13"/>
  <c r="P16" i="13"/>
  <c r="P29" i="13"/>
  <c r="P25" i="12"/>
  <c r="P41" i="12"/>
  <c r="P44" i="12"/>
  <c r="P60" i="12"/>
  <c r="P101" i="12"/>
  <c r="P77" i="12"/>
  <c r="P97" i="12"/>
  <c r="P76" i="12"/>
  <c r="P50" i="11"/>
  <c r="P42" i="11"/>
  <c r="P24" i="11"/>
  <c r="P19" i="9"/>
  <c r="P72" i="5"/>
  <c r="P51" i="5"/>
  <c r="P40" i="5"/>
  <c r="P34" i="5"/>
  <c r="P67" i="5"/>
  <c r="P66" i="5"/>
  <c r="P41" i="5"/>
  <c r="P36" i="4"/>
  <c r="P22" i="3"/>
  <c r="P34" i="13"/>
  <c r="P32" i="13"/>
  <c r="P92" i="12"/>
  <c r="P61" i="12"/>
  <c r="P28" i="12"/>
  <c r="P41" i="11"/>
  <c r="P59" i="11"/>
  <c r="P48" i="11"/>
  <c r="P32" i="11"/>
  <c r="N20" i="10"/>
  <c r="L20" i="10"/>
  <c r="N21" i="10"/>
  <c r="L21" i="10"/>
  <c r="N19" i="10"/>
  <c r="L19" i="10"/>
  <c r="O21" i="10"/>
  <c r="O19" i="10"/>
  <c r="M21" i="10"/>
  <c r="M19" i="10"/>
  <c r="O17" i="10"/>
  <c r="N17" i="10"/>
  <c r="L17" i="10"/>
  <c r="O20" i="10"/>
  <c r="N18" i="10"/>
  <c r="P18" i="10"/>
  <c r="L18" i="10"/>
  <c r="M20" i="10"/>
  <c r="P23" i="10"/>
  <c r="P16" i="10"/>
  <c r="P18" i="8"/>
  <c r="P14" i="8"/>
  <c r="P36" i="7"/>
  <c r="P27" i="7"/>
  <c r="P15" i="7"/>
  <c r="P70" i="5"/>
  <c r="P20" i="5"/>
  <c r="P18" i="5"/>
  <c r="P17" i="3"/>
  <c r="P25" i="13"/>
  <c r="P27" i="13"/>
  <c r="P30" i="13"/>
  <c r="P28" i="13"/>
  <c r="P31" i="13"/>
  <c r="P14" i="13"/>
  <c r="P23" i="13"/>
  <c r="P26" i="13"/>
  <c r="P22" i="13"/>
  <c r="P24" i="13"/>
  <c r="P15" i="13"/>
  <c r="P17" i="13"/>
  <c r="P20" i="13"/>
  <c r="P89" i="12"/>
  <c r="P57" i="12"/>
  <c r="P17" i="12"/>
  <c r="P103" i="12"/>
  <c r="P85" i="12"/>
  <c r="P53" i="12"/>
  <c r="P87" i="12"/>
  <c r="P99" i="12"/>
  <c r="P83" i="12"/>
  <c r="P67" i="12"/>
  <c r="P51" i="12"/>
  <c r="P35" i="12"/>
  <c r="P15" i="12"/>
  <c r="P98" i="12"/>
  <c r="P82" i="12"/>
  <c r="P66" i="12"/>
  <c r="P50" i="12"/>
  <c r="P30" i="12"/>
  <c r="P104" i="12"/>
  <c r="P88" i="12"/>
  <c r="P72" i="12"/>
  <c r="P56" i="12"/>
  <c r="P40" i="12"/>
  <c r="P24" i="12"/>
  <c r="P34" i="12"/>
  <c r="P54" i="12"/>
  <c r="P71" i="12"/>
  <c r="P86" i="12"/>
  <c r="P49" i="12"/>
  <c r="P39" i="12"/>
  <c r="P70" i="12"/>
  <c r="P108" i="12"/>
  <c r="P111" i="12"/>
  <c r="P95" i="12"/>
  <c r="P79" i="12"/>
  <c r="P63" i="12"/>
  <c r="P47" i="12"/>
  <c r="P27" i="12"/>
  <c r="P26" i="12"/>
  <c r="P110" i="12"/>
  <c r="P94" i="12"/>
  <c r="P78" i="12"/>
  <c r="P62" i="12"/>
  <c r="P46" i="12"/>
  <c r="P22" i="12"/>
  <c r="P100" i="12"/>
  <c r="P84" i="12"/>
  <c r="P68" i="12"/>
  <c r="P52" i="12"/>
  <c r="P36" i="12"/>
  <c r="P20" i="12"/>
  <c r="P19" i="12"/>
  <c r="P55" i="12"/>
  <c r="P102" i="12"/>
  <c r="P38" i="12"/>
  <c r="P31" i="12"/>
  <c r="P107" i="12"/>
  <c r="P91" i="12"/>
  <c r="P75" i="12"/>
  <c r="P59" i="12"/>
  <c r="P43" i="12"/>
  <c r="P23" i="12"/>
  <c r="P106" i="12"/>
  <c r="P90" i="12"/>
  <c r="P74" i="12"/>
  <c r="P58" i="12"/>
  <c r="P42" i="12"/>
  <c r="P18" i="12"/>
  <c r="P96" i="12"/>
  <c r="P80" i="12"/>
  <c r="P64" i="12"/>
  <c r="P48" i="12"/>
  <c r="P32" i="12"/>
  <c r="P16" i="12"/>
  <c r="P54" i="11"/>
  <c r="P26" i="11"/>
  <c r="P51" i="11"/>
  <c r="P28" i="11"/>
  <c r="P31" i="11"/>
  <c r="P27" i="11"/>
  <c r="P57" i="11"/>
  <c r="P60" i="11"/>
  <c r="P43" i="11"/>
  <c r="P36" i="11"/>
  <c r="P40" i="11"/>
  <c r="P47" i="11"/>
  <c r="P44" i="11"/>
  <c r="P16" i="11"/>
  <c r="P56" i="11"/>
  <c r="P39" i="11"/>
  <c r="P18" i="11"/>
  <c r="P45" i="11"/>
  <c r="P58" i="11"/>
  <c r="P30" i="11"/>
  <c r="P23" i="11"/>
  <c r="P34" i="11"/>
  <c r="P52" i="11"/>
  <c r="P15" i="11"/>
  <c r="P19" i="11"/>
  <c r="P22" i="11"/>
  <c r="P35" i="11"/>
  <c r="P55" i="11"/>
  <c r="P38" i="11"/>
  <c r="P49" i="11"/>
  <c r="P20" i="11"/>
  <c r="P53" i="11"/>
  <c r="P15" i="10"/>
  <c r="P14" i="10"/>
  <c r="P24" i="10"/>
  <c r="P14" i="9"/>
  <c r="P27" i="9"/>
  <c r="P23" i="9"/>
  <c r="P31" i="9"/>
  <c r="P26" i="9"/>
  <c r="P22" i="9"/>
  <c r="P24" i="9"/>
  <c r="P20" i="9"/>
  <c r="P28" i="9"/>
  <c r="P16" i="9"/>
  <c r="P18" i="9"/>
  <c r="P15" i="9"/>
  <c r="P19" i="8"/>
  <c r="P17" i="8"/>
  <c r="P15" i="8"/>
  <c r="P20" i="8"/>
  <c r="P16" i="8"/>
  <c r="P30" i="7"/>
  <c r="P31" i="7"/>
  <c r="P23" i="7"/>
  <c r="P14" i="6"/>
  <c r="P14" i="5"/>
  <c r="P54" i="5"/>
  <c r="P50" i="5"/>
  <c r="P71" i="5"/>
  <c r="P69" i="5"/>
  <c r="P49" i="5"/>
  <c r="P68" i="5"/>
  <c r="P47" i="5"/>
  <c r="P17" i="5"/>
  <c r="P33" i="4"/>
  <c r="P58" i="4"/>
  <c r="P38" i="4"/>
  <c r="P29" i="4"/>
  <c r="P34" i="4"/>
  <c r="P61" i="4"/>
  <c r="P35" i="4"/>
  <c r="P59" i="4"/>
  <c r="P18" i="3"/>
  <c r="P15" i="3"/>
  <c r="P16" i="3"/>
  <c r="P24" i="3"/>
  <c r="P23" i="3"/>
  <c r="P20" i="3"/>
  <c r="P21" i="3"/>
  <c r="P19" i="3"/>
  <c r="E22" i="10"/>
  <c r="E21" i="6"/>
  <c r="E18" i="6"/>
  <c r="E42" i="5"/>
  <c r="E26" i="5"/>
  <c r="E27" i="5"/>
  <c r="E38" i="5"/>
  <c r="E45" i="5"/>
  <c r="E25" i="5"/>
  <c r="E57" i="4"/>
  <c r="E64" i="4"/>
  <c r="E56" i="4"/>
  <c r="E65" i="4"/>
  <c r="C84" i="5"/>
  <c r="C81" i="5"/>
  <c r="C76" i="5"/>
  <c r="C33" i="6"/>
  <c r="C30" i="6"/>
  <c r="C25" i="6"/>
  <c r="C48" i="7"/>
  <c r="C45" i="7"/>
  <c r="C40" i="7"/>
  <c r="C32" i="8"/>
  <c r="C29" i="8"/>
  <c r="C24" i="8"/>
  <c r="C43" i="9"/>
  <c r="C40" i="9"/>
  <c r="C35" i="9"/>
  <c r="C36" i="10"/>
  <c r="C33" i="10"/>
  <c r="C28" i="10"/>
  <c r="C73" i="11"/>
  <c r="C70" i="11"/>
  <c r="C65" i="11"/>
  <c r="C123" i="12"/>
  <c r="C120" i="12"/>
  <c r="C115" i="12"/>
  <c r="C51" i="13"/>
  <c r="C48" i="13"/>
  <c r="C43" i="13"/>
  <c r="C78" i="4"/>
  <c r="C75" i="4"/>
  <c r="C70" i="4"/>
  <c r="C36" i="3"/>
  <c r="C33" i="3"/>
  <c r="C28" i="3"/>
  <c r="A38" i="2"/>
  <c r="A79" i="5"/>
  <c r="P10" i="5"/>
  <c r="P32" i="7"/>
  <c r="P35" i="5"/>
  <c r="P48" i="5"/>
  <c r="P44" i="5"/>
  <c r="P26" i="4"/>
  <c r="P17" i="7"/>
  <c r="P24" i="7"/>
  <c r="P65" i="5"/>
  <c r="P64" i="5"/>
  <c r="P52" i="5"/>
  <c r="P19" i="5"/>
  <c r="P16" i="5"/>
  <c r="P37" i="5"/>
  <c r="P53" i="4"/>
  <c r="P62" i="4"/>
  <c r="P54" i="4"/>
  <c r="P60" i="5"/>
  <c r="P43" i="5"/>
  <c r="P25" i="7"/>
  <c r="O18" i="7"/>
  <c r="L18" i="7"/>
  <c r="N18" i="7"/>
  <c r="M18" i="7"/>
  <c r="P18" i="7"/>
  <c r="P19" i="7"/>
  <c r="P15" i="6"/>
  <c r="P16" i="4"/>
  <c r="P15" i="4"/>
  <c r="E20" i="4"/>
  <c r="O20" i="4"/>
  <c r="P55" i="5"/>
  <c r="P23" i="5"/>
  <c r="P21" i="5"/>
  <c r="P26" i="7"/>
  <c r="P28" i="7"/>
  <c r="P16" i="7"/>
  <c r="P36" i="5"/>
  <c r="P27" i="4"/>
  <c r="P30" i="4"/>
  <c r="P25" i="4"/>
  <c r="P17" i="4"/>
  <c r="P34" i="7"/>
  <c r="P37" i="4"/>
  <c r="P40" i="13"/>
  <c r="L19" i="4"/>
  <c r="N19" i="4"/>
  <c r="O19" i="4"/>
  <c r="M19" i="4"/>
  <c r="L50" i="4"/>
  <c r="N50" i="4"/>
  <c r="M50" i="4"/>
  <c r="O50" i="4"/>
  <c r="L64" i="4"/>
  <c r="N64" i="4"/>
  <c r="O64" i="4"/>
  <c r="M64" i="4"/>
  <c r="N57" i="4"/>
  <c r="L57" i="4"/>
  <c r="M57" i="4"/>
  <c r="O57" i="4"/>
  <c r="E51" i="4"/>
  <c r="N49" i="4"/>
  <c r="L49" i="4"/>
  <c r="M49" i="4"/>
  <c r="O49" i="4"/>
  <c r="L25" i="5"/>
  <c r="N25" i="5"/>
  <c r="O25" i="5"/>
  <c r="M25" i="5"/>
  <c r="N38" i="5"/>
  <c r="L38" i="5"/>
  <c r="O38" i="5"/>
  <c r="M38" i="5"/>
  <c r="N26" i="5"/>
  <c r="L26" i="5"/>
  <c r="M26" i="5"/>
  <c r="O26" i="5"/>
  <c r="L18" i="6"/>
  <c r="N18" i="6"/>
  <c r="O18" i="6"/>
  <c r="M18" i="6"/>
  <c r="P21" i="10"/>
  <c r="E21" i="7"/>
  <c r="L20" i="7"/>
  <c r="N20" i="7"/>
  <c r="M20" i="7"/>
  <c r="O20" i="7"/>
  <c r="L63" i="5"/>
  <c r="N63" i="5"/>
  <c r="O63" i="5"/>
  <c r="M63" i="5"/>
  <c r="N46" i="5"/>
  <c r="L46" i="5"/>
  <c r="M46" i="5"/>
  <c r="O46" i="5"/>
  <c r="L31" i="4"/>
  <c r="N31" i="4"/>
  <c r="O31" i="4"/>
  <c r="M31" i="4"/>
  <c r="L61" i="5"/>
  <c r="N61" i="5"/>
  <c r="O61" i="5"/>
  <c r="M61" i="5"/>
  <c r="N29" i="7"/>
  <c r="L29" i="7"/>
  <c r="M29" i="7"/>
  <c r="O29" i="7"/>
  <c r="N19" i="6"/>
  <c r="L19" i="6"/>
  <c r="M19" i="6"/>
  <c r="O19" i="6"/>
  <c r="N62" i="5"/>
  <c r="L62" i="5"/>
  <c r="O62" i="5"/>
  <c r="M62" i="5"/>
  <c r="L53" i="5"/>
  <c r="N53" i="5"/>
  <c r="M53" i="5"/>
  <c r="O53" i="5"/>
  <c r="E45" i="4"/>
  <c r="N40" i="4"/>
  <c r="L40" i="4"/>
  <c r="M40" i="4"/>
  <c r="O40" i="4"/>
  <c r="N28" i="4"/>
  <c r="L28" i="4"/>
  <c r="O28" i="4"/>
  <c r="M28" i="4"/>
  <c r="E21" i="4"/>
  <c r="N65" i="4"/>
  <c r="L65" i="4"/>
  <c r="M65" i="4"/>
  <c r="O65" i="4"/>
  <c r="L56" i="4"/>
  <c r="N56" i="4"/>
  <c r="O56" i="4"/>
  <c r="M56" i="4"/>
  <c r="E43" i="4"/>
  <c r="E44" i="4"/>
  <c r="L45" i="5"/>
  <c r="N45" i="5"/>
  <c r="M45" i="5"/>
  <c r="O45" i="5"/>
  <c r="L27" i="5"/>
  <c r="N27" i="5"/>
  <c r="M27" i="5"/>
  <c r="O27" i="5"/>
  <c r="N42" i="5"/>
  <c r="L42" i="5"/>
  <c r="M42" i="5"/>
  <c r="O42" i="5"/>
  <c r="E20" i="6"/>
  <c r="N20" i="6"/>
  <c r="P20" i="10"/>
  <c r="P17" i="10"/>
  <c r="P19" i="10"/>
  <c r="N33" i="7"/>
  <c r="L33" i="7"/>
  <c r="M33" i="7"/>
  <c r="O33" i="7"/>
  <c r="L16" i="6"/>
  <c r="N16" i="6"/>
  <c r="O16" i="6"/>
  <c r="M16" i="6"/>
  <c r="L59" i="5"/>
  <c r="N59" i="5"/>
  <c r="O59" i="5"/>
  <c r="M59" i="5"/>
  <c r="L39" i="5"/>
  <c r="N39" i="5"/>
  <c r="O39" i="5"/>
  <c r="M39" i="5"/>
  <c r="L66" i="4"/>
  <c r="N66" i="4"/>
  <c r="M66" i="4"/>
  <c r="O66" i="4"/>
  <c r="E22" i="4"/>
  <c r="N18" i="4"/>
  <c r="L18" i="4"/>
  <c r="M18" i="4"/>
  <c r="O18" i="4"/>
  <c r="P29" i="9"/>
  <c r="N35" i="7"/>
  <c r="L35" i="7"/>
  <c r="O35" i="7"/>
  <c r="M35" i="7"/>
  <c r="E57" i="5"/>
  <c r="N56" i="5"/>
  <c r="L56" i="5"/>
  <c r="O56" i="5"/>
  <c r="M56" i="5"/>
  <c r="N24" i="5"/>
  <c r="L24" i="5"/>
  <c r="M24" i="5"/>
  <c r="O24" i="5"/>
  <c r="N22" i="5"/>
  <c r="L22" i="5"/>
  <c r="O22" i="5"/>
  <c r="M22" i="5"/>
  <c r="N63" i="4"/>
  <c r="L63" i="4"/>
  <c r="M63" i="4"/>
  <c r="O63" i="4"/>
  <c r="L60" i="4"/>
  <c r="N60" i="4"/>
  <c r="M60" i="4"/>
  <c r="O60" i="4"/>
  <c r="L22" i="10"/>
  <c r="N22" i="10"/>
  <c r="M22" i="10"/>
  <c r="O22" i="10"/>
  <c r="N21" i="6"/>
  <c r="L21" i="6"/>
  <c r="M21" i="6"/>
  <c r="O21" i="6"/>
  <c r="A31" i="3"/>
  <c r="P10" i="3"/>
  <c r="E29" i="5"/>
  <c r="E31" i="5"/>
  <c r="E28" i="5"/>
  <c r="A118" i="12"/>
  <c r="P10" i="12"/>
  <c r="A31" i="10"/>
  <c r="P10" i="10"/>
  <c r="A27" i="8"/>
  <c r="P10" i="8"/>
  <c r="A28" i="6"/>
  <c r="P10" i="6"/>
  <c r="A73" i="4"/>
  <c r="P10" i="4"/>
  <c r="A46" i="13"/>
  <c r="P10" i="13"/>
  <c r="A68" i="11"/>
  <c r="P10" i="11"/>
  <c r="A38" i="9"/>
  <c r="P10" i="9"/>
  <c r="A43" i="7"/>
  <c r="P10" i="7"/>
  <c r="C24" i="2"/>
  <c r="D9" i="2"/>
  <c r="D8" i="2"/>
  <c r="D7" i="2"/>
  <c r="D6" i="2"/>
  <c r="P19" i="4"/>
  <c r="L20" i="4"/>
  <c r="N20" i="4"/>
  <c r="P22" i="5"/>
  <c r="P28" i="4"/>
  <c r="P56" i="5"/>
  <c r="P66" i="4"/>
  <c r="P45" i="5"/>
  <c r="P53" i="5"/>
  <c r="P20" i="7"/>
  <c r="P19" i="6"/>
  <c r="L20" i="6"/>
  <c r="M20" i="4"/>
  <c r="P33" i="7"/>
  <c r="P27" i="5"/>
  <c r="P26" i="5"/>
  <c r="P49" i="4"/>
  <c r="P42" i="5"/>
  <c r="P65" i="4"/>
  <c r="P29" i="7"/>
  <c r="P46" i="5"/>
  <c r="P64" i="4"/>
  <c r="N28" i="5"/>
  <c r="L28" i="5"/>
  <c r="M28" i="5"/>
  <c r="O28" i="5"/>
  <c r="L29" i="5"/>
  <c r="N29" i="5"/>
  <c r="M29" i="5"/>
  <c r="O29" i="5"/>
  <c r="L57" i="5"/>
  <c r="N57" i="5"/>
  <c r="M57" i="5"/>
  <c r="O57" i="5"/>
  <c r="E23" i="4"/>
  <c r="N22" i="4"/>
  <c r="L22" i="4"/>
  <c r="M22" i="4"/>
  <c r="O22" i="4"/>
  <c r="N43" i="4"/>
  <c r="L43" i="4"/>
  <c r="O43" i="4"/>
  <c r="M43" i="4"/>
  <c r="E47" i="4"/>
  <c r="N45" i="4"/>
  <c r="L45" i="4"/>
  <c r="O45" i="4"/>
  <c r="M45" i="4"/>
  <c r="E46" i="4"/>
  <c r="L31" i="5"/>
  <c r="N31" i="5"/>
  <c r="M31" i="5"/>
  <c r="O31" i="5"/>
  <c r="O20" i="6"/>
  <c r="M20" i="6"/>
  <c r="P60" i="4"/>
  <c r="P63" i="4"/>
  <c r="P24" i="5"/>
  <c r="P35" i="7"/>
  <c r="P18" i="4"/>
  <c r="P39" i="5"/>
  <c r="P59" i="5"/>
  <c r="P16" i="6"/>
  <c r="L44" i="4"/>
  <c r="N44" i="4"/>
  <c r="O44" i="4"/>
  <c r="M44" i="4"/>
  <c r="P56" i="4"/>
  <c r="L21" i="4"/>
  <c r="N21" i="4"/>
  <c r="O21" i="4"/>
  <c r="M21" i="4"/>
  <c r="P40" i="4"/>
  <c r="P62" i="5"/>
  <c r="P61" i="5"/>
  <c r="P31" i="4"/>
  <c r="P63" i="5"/>
  <c r="E22" i="7"/>
  <c r="N21" i="7"/>
  <c r="L21" i="7"/>
  <c r="O21" i="7"/>
  <c r="M21" i="7"/>
  <c r="P18" i="6"/>
  <c r="P38" i="5"/>
  <c r="P25" i="5"/>
  <c r="N51" i="4"/>
  <c r="L51" i="4"/>
  <c r="O51" i="4"/>
  <c r="M51" i="4"/>
  <c r="P57" i="4"/>
  <c r="P50" i="4"/>
  <c r="P22" i="10"/>
  <c r="P21" i="6"/>
  <c r="E33" i="5"/>
  <c r="E32" i="5"/>
  <c r="D7" i="13"/>
  <c r="D7" i="12"/>
  <c r="D7" i="11"/>
  <c r="D7" i="10"/>
  <c r="D7" i="9"/>
  <c r="D7" i="8"/>
  <c r="D7" i="7"/>
  <c r="D7" i="6"/>
  <c r="D7" i="5"/>
  <c r="D7" i="4"/>
  <c r="D8" i="13"/>
  <c r="D8" i="12"/>
  <c r="D8" i="11"/>
  <c r="D8" i="10"/>
  <c r="D8" i="9"/>
  <c r="D8" i="8"/>
  <c r="D8" i="7"/>
  <c r="D8" i="6"/>
  <c r="D8" i="5"/>
  <c r="D8" i="4"/>
  <c r="D5" i="13"/>
  <c r="D5" i="12"/>
  <c r="D5" i="11"/>
  <c r="D5" i="10"/>
  <c r="D5" i="9"/>
  <c r="D5" i="8"/>
  <c r="D5" i="7"/>
  <c r="D5" i="6"/>
  <c r="D5" i="5"/>
  <c r="D5" i="4"/>
  <c r="D6" i="13"/>
  <c r="D6" i="12"/>
  <c r="D6" i="11"/>
  <c r="D6" i="10"/>
  <c r="D6" i="9"/>
  <c r="D6" i="8"/>
  <c r="D6" i="7"/>
  <c r="D6" i="6"/>
  <c r="D6" i="5"/>
  <c r="D6" i="4"/>
  <c r="D6" i="3"/>
  <c r="D7" i="3"/>
  <c r="D5" i="3"/>
  <c r="D8" i="3"/>
  <c r="N14" i="4"/>
  <c r="C25" i="2"/>
  <c r="C23" i="2"/>
  <c r="C22" i="2"/>
  <c r="C21" i="2"/>
  <c r="C20" i="2"/>
  <c r="C19" i="2"/>
  <c r="C18" i="2"/>
  <c r="C17" i="2"/>
  <c r="C16" i="2"/>
  <c r="C15" i="2"/>
  <c r="L14" i="4"/>
  <c r="O14" i="4"/>
  <c r="P20" i="4"/>
  <c r="P45" i="4"/>
  <c r="P31" i="5"/>
  <c r="P20" i="6"/>
  <c r="P22" i="4"/>
  <c r="N32" i="5"/>
  <c r="L32" i="5"/>
  <c r="M32" i="5"/>
  <c r="O32" i="5"/>
  <c r="N47" i="4"/>
  <c r="L47" i="4"/>
  <c r="O47" i="4"/>
  <c r="M47" i="4"/>
  <c r="L33" i="5"/>
  <c r="N33" i="5"/>
  <c r="O33" i="5"/>
  <c r="M33" i="5"/>
  <c r="P51" i="4"/>
  <c r="P21" i="7"/>
  <c r="L22" i="7"/>
  <c r="N22" i="7"/>
  <c r="M22" i="7"/>
  <c r="O22" i="7"/>
  <c r="P21" i="4"/>
  <c r="P44" i="4"/>
  <c r="L46" i="4"/>
  <c r="N46" i="4"/>
  <c r="M46" i="4"/>
  <c r="O46" i="4"/>
  <c r="P43" i="4"/>
  <c r="L23" i="4"/>
  <c r="N23" i="4"/>
  <c r="M23" i="4"/>
  <c r="O23" i="4"/>
  <c r="P57" i="5"/>
  <c r="P29" i="5"/>
  <c r="P28" i="5"/>
  <c r="N14" i="12"/>
  <c r="L14" i="11"/>
  <c r="L62" i="11"/>
  <c r="L14" i="12"/>
  <c r="O14" i="12"/>
  <c r="L14" i="7"/>
  <c r="N14" i="7"/>
  <c r="O14" i="11"/>
  <c r="O62" i="11"/>
  <c r="M14" i="4"/>
  <c r="P14" i="4"/>
  <c r="N73" i="5"/>
  <c r="G17" i="2"/>
  <c r="M14" i="11"/>
  <c r="M62" i="11"/>
  <c r="O14" i="7"/>
  <c r="N14" i="11"/>
  <c r="N62" i="11"/>
  <c r="I25" i="2"/>
  <c r="M14" i="7"/>
  <c r="P47" i="4"/>
  <c r="N67" i="4"/>
  <c r="G16" i="2"/>
  <c r="P33" i="5"/>
  <c r="L73" i="5"/>
  <c r="I17" i="2"/>
  <c r="L67" i="4"/>
  <c r="I16" i="2"/>
  <c r="P23" i="4"/>
  <c r="P46" i="4"/>
  <c r="P22" i="7"/>
  <c r="P32" i="5"/>
  <c r="M14" i="12"/>
  <c r="P14" i="12"/>
  <c r="N22" i="6"/>
  <c r="G18" i="2"/>
  <c r="G25" i="2"/>
  <c r="L22" i="6"/>
  <c r="I18" i="2"/>
  <c r="G23" i="2"/>
  <c r="N37" i="7"/>
  <c r="G19" i="2"/>
  <c r="L37" i="7"/>
  <c r="I19" i="2"/>
  <c r="N21" i="8"/>
  <c r="G20" i="2"/>
  <c r="L32" i="9"/>
  <c r="I21" i="2"/>
  <c r="L25" i="10"/>
  <c r="I22" i="2"/>
  <c r="N112" i="12"/>
  <c r="G24" i="2"/>
  <c r="L112" i="12"/>
  <c r="I24" i="2"/>
  <c r="N32" i="9"/>
  <c r="G21" i="2"/>
  <c r="N25" i="10"/>
  <c r="G22" i="2"/>
  <c r="L21" i="8"/>
  <c r="I20" i="2"/>
  <c r="I23" i="2"/>
  <c r="P14" i="11"/>
  <c r="P62" i="11"/>
  <c r="M37" i="7"/>
  <c r="F19" i="2"/>
  <c r="P14" i="7"/>
  <c r="M32" i="9"/>
  <c r="F21" i="2"/>
  <c r="M22" i="6"/>
  <c r="F18" i="2"/>
  <c r="M73" i="5"/>
  <c r="F17" i="2"/>
  <c r="M21" i="8"/>
  <c r="F20" i="2"/>
  <c r="M67" i="4"/>
  <c r="F16" i="2"/>
  <c r="M25" i="10"/>
  <c r="F22" i="2"/>
  <c r="M112" i="12"/>
  <c r="F24" i="2"/>
  <c r="F23" i="2"/>
  <c r="F25" i="2"/>
  <c r="O37" i="7"/>
  <c r="H19" i="2"/>
  <c r="P67" i="4"/>
  <c r="E16" i="2"/>
  <c r="O67" i="4"/>
  <c r="H16" i="2"/>
  <c r="O25" i="10"/>
  <c r="H22" i="2"/>
  <c r="P25" i="10"/>
  <c r="E22" i="2"/>
  <c r="O21" i="8"/>
  <c r="H20" i="2"/>
  <c r="P21" i="8"/>
  <c r="N9" i="8"/>
  <c r="O22" i="6"/>
  <c r="H18" i="2"/>
  <c r="O73" i="5"/>
  <c r="H17" i="2"/>
  <c r="P73" i="5"/>
  <c r="E17" i="2"/>
  <c r="P37" i="7"/>
  <c r="E19" i="2"/>
  <c r="P22" i="6"/>
  <c r="N9" i="6"/>
  <c r="N9" i="4"/>
  <c r="O32" i="9"/>
  <c r="H21" i="2"/>
  <c r="H23" i="2"/>
  <c r="P32" i="9"/>
  <c r="N9" i="9"/>
  <c r="O112" i="12"/>
  <c r="H24" i="2"/>
  <c r="P112" i="12"/>
  <c r="N9" i="12"/>
  <c r="H25" i="2"/>
  <c r="E18" i="2"/>
  <c r="N9" i="5"/>
  <c r="E23" i="2"/>
  <c r="N9" i="13"/>
  <c r="N9" i="10"/>
  <c r="N9" i="7"/>
  <c r="E20" i="2"/>
  <c r="E21" i="2"/>
  <c r="E24" i="2"/>
  <c r="N9" i="11"/>
  <c r="E25" i="2"/>
  <c r="N14" i="3"/>
  <c r="L14" i="3"/>
  <c r="M14" i="3"/>
  <c r="O14" i="3"/>
  <c r="L25" i="3"/>
  <c r="N25" i="3"/>
  <c r="P14" i="3"/>
  <c r="G15" i="2"/>
  <c r="I15" i="2"/>
  <c r="M25" i="3"/>
  <c r="P25" i="3"/>
  <c r="O25" i="3"/>
  <c r="F15" i="2"/>
  <c r="H15" i="2"/>
  <c r="N9" i="3"/>
  <c r="E15" i="2"/>
  <c r="A15" i="2"/>
  <c r="B15" i="2"/>
  <c r="A22" i="2"/>
  <c r="A19" i="2"/>
  <c r="A16" i="2"/>
  <c r="A17" i="2"/>
  <c r="A23" i="2"/>
  <c r="A20" i="2"/>
  <c r="A18" i="2"/>
  <c r="A24" i="2"/>
  <c r="A21" i="2"/>
  <c r="A25" i="2"/>
  <c r="I26" i="2"/>
  <c r="H26" i="2"/>
  <c r="G26" i="2"/>
  <c r="F26" i="2"/>
  <c r="E26" i="2"/>
  <c r="D1" i="3"/>
  <c r="D1" i="13"/>
  <c r="B25" i="2"/>
  <c r="B23" i="2"/>
  <c r="D1" i="11"/>
  <c r="B21" i="2"/>
  <c r="D1" i="9"/>
  <c r="D1" i="12"/>
  <c r="B24" i="2"/>
  <c r="B20" i="2"/>
  <c r="D1" i="8"/>
  <c r="D1" i="10"/>
  <c r="B22" i="2"/>
  <c r="D1" i="6"/>
  <c r="B18" i="2"/>
  <c r="B17" i="2"/>
  <c r="D1" i="5"/>
  <c r="B16" i="2"/>
  <c r="D1" i="4"/>
  <c r="B19" i="2"/>
  <c r="D1" i="7"/>
  <c r="E29" i="2"/>
  <c r="D11" i="2"/>
  <c r="E27" i="2"/>
  <c r="E28" i="2"/>
  <c r="E30" i="2"/>
  <c r="D10" i="2"/>
  <c r="C19" i="1"/>
  <c r="C26" i="1"/>
  <c r="C28" i="1"/>
</calcChain>
</file>

<file path=xl/comments1.xml><?xml version="1.0" encoding="utf-8"?>
<comments xmlns="http://schemas.openxmlformats.org/spreadsheetml/2006/main">
  <authors>
    <author>Armands Ūbelis</author>
  </authors>
  <commentList>
    <comment ref="B13" authorId="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Ar detalizēta informācija, par tāmju aizpildīšanu var iepazīties altum.lv
ALTUM Forma 2 sistēma atpazīst un darbojas tikai ar altum.lv publicētajām tāmju sagatavēm.
Tel. 67774064</t>
        </r>
      </text>
    </comment>
  </commentList>
</comments>
</file>

<file path=xl/comments2.xml><?xml version="1.0" encoding="utf-8"?>
<comments xmlns="http://schemas.openxmlformats.org/spreadsheetml/2006/main">
  <authors>
    <author>Armands Ūbelis</author>
  </authors>
  <commentList>
    <comment ref="D6" authorId="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Ar detalizēta informācija, par tāmju aizpildīšanu var iepazīties altum.lv
ALTUM Forma 2 sistēma atpazīst un darbojas tikai ar altum.lv publicētajām tāmju sagatavēm.
Tel. 67774064</t>
        </r>
      </text>
    </comment>
  </commentList>
</comments>
</file>

<file path=xl/comments3.xml><?xml version="1.0" encoding="utf-8"?>
<comments xmlns="http://schemas.openxmlformats.org/spreadsheetml/2006/main">
  <authors>
    <author>Armands Ūbelis</author>
  </authors>
  <commentList>
    <comment ref="D5" authorId="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4.xml><?xml version="1.0" encoding="utf-8"?>
<comments xmlns="http://schemas.openxmlformats.org/spreadsheetml/2006/main">
  <authors>
    <author>Armands Ūbelis</author>
  </authors>
  <commentList>
    <comment ref="D5" authorId="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5.xml><?xml version="1.0" encoding="utf-8"?>
<comments xmlns="http://schemas.openxmlformats.org/spreadsheetml/2006/main">
  <authors>
    <author>Armands Ūbelis</author>
  </authors>
  <commentList>
    <comment ref="D5" authorId="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6.xml><?xml version="1.0" encoding="utf-8"?>
<comments xmlns="http://schemas.openxmlformats.org/spreadsheetml/2006/main">
  <authors>
    <author>Armands Ūbelis</author>
  </authors>
  <commentList>
    <comment ref="D5" authorId="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7.xml><?xml version="1.0" encoding="utf-8"?>
<comments xmlns="http://schemas.openxmlformats.org/spreadsheetml/2006/main">
  <authors>
    <author>Armands Ūbelis</author>
  </authors>
  <commentList>
    <comment ref="D5" authorId="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8.xml><?xml version="1.0" encoding="utf-8"?>
<comments xmlns="http://schemas.openxmlformats.org/spreadsheetml/2006/main">
  <authors>
    <author>Armands Ūbelis</author>
  </authors>
  <commentList>
    <comment ref="D5" authorId="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9.xml><?xml version="1.0" encoding="utf-8"?>
<comments xmlns="http://schemas.openxmlformats.org/spreadsheetml/2006/main">
  <authors>
    <author>Armands Ūbelis</author>
  </authors>
  <commentList>
    <comment ref="D5" authorId="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10.xml><?xml version="1.0" encoding="utf-8"?>
<comments xmlns="http://schemas.openxmlformats.org/spreadsheetml/2006/main">
  <authors>
    <author>Armands Ūbelis</author>
  </authors>
  <commentList>
    <comment ref="D5" authorId="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11.xml><?xml version="1.0" encoding="utf-8"?>
<comments xmlns="http://schemas.openxmlformats.org/spreadsheetml/2006/main">
  <authors>
    <author>Armands Ūbelis</author>
  </authors>
  <commentList>
    <comment ref="D5" authorId="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comments12.xml><?xml version="1.0" encoding="utf-8"?>
<comments xmlns="http://schemas.openxmlformats.org/spreadsheetml/2006/main">
  <authors>
    <author>Armands Ūbelis</author>
  </authors>
  <commentList>
    <comment ref="D5" authorId="0">
      <text>
        <r>
          <rPr>
            <b/>
            <sz val="9"/>
            <color indexed="81"/>
            <rFont val="Tahoma"/>
            <family val="2"/>
            <charset val="186"/>
          </rPr>
          <t xml:space="preserve">ALTUM Kompetentces centrs:
</t>
        </r>
        <r>
          <rPr>
            <sz val="9"/>
            <color indexed="81"/>
            <rFont val="Tahoma"/>
            <family val="2"/>
            <charset val="186"/>
          </rPr>
          <t>Excel šūnu krāsas:
Zaļa- aizpildāmas šūnas
Dzeltena- šūnas automātiski aizpildās
Liekos excel sheet, darba grāmatas izdzēst
Liekās excel rindas izdzēst
Uzsākt pirmo ierakstu rindā 14
Ar detalizēta informācija, par tāmju aizpildīšanu var iepazīties altum.lv
ALTUM Forma 2 sistēma atpazīst un darbojas tikai ar altum.lv publicētajām tāmju sagatavēm.
Tel. 67774064</t>
        </r>
      </text>
    </comment>
  </commentList>
</comments>
</file>

<file path=xl/sharedStrings.xml><?xml version="1.0" encoding="utf-8"?>
<sst xmlns="http://schemas.openxmlformats.org/spreadsheetml/2006/main" count="1130" uniqueCount="405">
  <si>
    <t>APSTIPRINU</t>
  </si>
  <si>
    <t>(pasūtītāja paraksts un tā atsifrējums)</t>
  </si>
  <si>
    <t>Z.v.</t>
  </si>
  <si>
    <t>____________.gada____.____________</t>
  </si>
  <si>
    <t>Būvniecības koptāme</t>
  </si>
  <si>
    <t xml:space="preserve">Būves nosaukums: </t>
  </si>
  <si>
    <t xml:space="preserve">Objekta nosaukums: </t>
  </si>
  <si>
    <t xml:space="preserve">Objekta adrese: </t>
  </si>
  <si>
    <t xml:space="preserve">Pasūtījuma Nr: </t>
  </si>
  <si>
    <t>Nr. P.k.</t>
  </si>
  <si>
    <t>Objekta nosaukums</t>
  </si>
  <si>
    <t>Objekta izmaksas (EUR)</t>
  </si>
  <si>
    <t>Kopā:</t>
  </si>
  <si>
    <t>PVN (21%)</t>
  </si>
  <si>
    <t>Sastādīja</t>
  </si>
  <si>
    <t>(paraksts un tā atšifrējums, datums)</t>
  </si>
  <si>
    <t>Tāme sastādīta 20__. gada __. _________</t>
  </si>
  <si>
    <t>Kopsavilkuma aprēķini pa darbu veidiem vai konstruktīvo elementu veidiem</t>
  </si>
  <si>
    <t>(darba veids vai konstruktīvā elementa nosaukums)</t>
  </si>
  <si>
    <t>Būves nosaukums:</t>
  </si>
  <si>
    <t>Objekta adrese:</t>
  </si>
  <si>
    <t>Pasūtījuma Nr.</t>
  </si>
  <si>
    <t>Par kopejo summu, EUR</t>
  </si>
  <si>
    <t>Kopējā darbietilpība, c/h</t>
  </si>
  <si>
    <t>Nr.p.k.</t>
  </si>
  <si>
    <t>kods; tāmes Nr:</t>
  </si>
  <si>
    <t>Darba veids vai konstruktīvā elementa nosaukums</t>
  </si>
  <si>
    <t>Tāmes izmaksas (EUR)</t>
  </si>
  <si>
    <t>Tai skaitā</t>
  </si>
  <si>
    <t>Darbietilpība (c/h)</t>
  </si>
  <si>
    <t>darba alga (EUR)</t>
  </si>
  <si>
    <t>materiāli (EUR)</t>
  </si>
  <si>
    <t>mehānismi (EUR)</t>
  </si>
  <si>
    <t>Kopā</t>
  </si>
  <si>
    <t xml:space="preserve">Virsizdevumi </t>
  </si>
  <si>
    <t>t.sk.darba aizsardzība</t>
  </si>
  <si>
    <t xml:space="preserve">Peļņa </t>
  </si>
  <si>
    <t>Pavisam kopā</t>
  </si>
  <si>
    <t>Pārbaudīja</t>
  </si>
  <si>
    <t xml:space="preserve">Lokālā tāme Nr. </t>
  </si>
  <si>
    <t>Tāmes  izmaksas  EUR</t>
  </si>
  <si>
    <t>Kods</t>
  </si>
  <si>
    <t>Darba nosaukums</t>
  </si>
  <si>
    <t>Mērvienība</t>
  </si>
  <si>
    <t>Daudzums</t>
  </si>
  <si>
    <t>Vienības izmaksas</t>
  </si>
  <si>
    <t>Kopā uz visu apjomu</t>
  </si>
  <si>
    <t>Laika norma (c/h)</t>
  </si>
  <si>
    <t>Darba samaksas likme (EUR/h)</t>
  </si>
  <si>
    <t>Darba alga (EUR)</t>
  </si>
  <si>
    <t>Būvizstrādājumi (EUR)</t>
  </si>
  <si>
    <t>Mehānismi (EUR)</t>
  </si>
  <si>
    <t>Kopā (EUR)</t>
  </si>
  <si>
    <t>Attiecināmās izmaksas</t>
  </si>
  <si>
    <t>Sertifikāta Nr.</t>
  </si>
  <si>
    <t>Sertifikāta Nr</t>
  </si>
  <si>
    <t>Daudzdzīvokļu dzīvojamās ēkas vienkāršotā atjaunošana</t>
  </si>
  <si>
    <t>Tirgus iela 2, Valmiera</t>
  </si>
  <si>
    <t>Pagaidu žoga uzstādīšana, noma un demontāža</t>
  </si>
  <si>
    <t>m</t>
  </si>
  <si>
    <t>Strādājošo sadzīves vagoniņa atvešana, pieslēgšana, nomas izmaksas, aizvešana</t>
  </si>
  <si>
    <t>gb</t>
  </si>
  <si>
    <t>Materiālu  vagoniņa atvešana, nomas izmaksas, aizvešana</t>
  </si>
  <si>
    <t>Pārvietojamās tualetes atvešana, nomas un apkopes izmaksas, aizvešana</t>
  </si>
  <si>
    <t>Maksa par elektroenerģiju (uz visu būvdarbu laiku)</t>
  </si>
  <si>
    <t>kpl</t>
  </si>
  <si>
    <t>Maksa par ūdeni (uz visu būvdarbu laiku)</t>
  </si>
  <si>
    <t>Ugunsdzēsības stenda izgatavošana un uzstādīšana</t>
  </si>
  <si>
    <t>Būvtāfeles izgatavošana</t>
  </si>
  <si>
    <t>Teritorijas sagatavošana darbu veikšanai (tajā skaitā nelabvēlīgi ietekmējošo krūmu un koku ciršana, esošo koku stumbru aizsardzība), sakārtošana pēc darbu  veikšanas būvdarbu zonā ap ēku</t>
  </si>
  <si>
    <t>Būvgružu savākšana konteineros un utilizācija</t>
  </si>
  <si>
    <t>Gājēju tuneļa izveide ieejas mezglos</t>
  </si>
  <si>
    <t>Būvlaukuma sagatavošanas darbi</t>
  </si>
  <si>
    <t>Pamatu siltināšana</t>
  </si>
  <si>
    <t>Lietus apmale</t>
  </si>
  <si>
    <t>Esošās betona apmales demontāža</t>
  </si>
  <si>
    <t>m2</t>
  </si>
  <si>
    <t>Grunts rakšana 0,22m dziļumā</t>
  </si>
  <si>
    <t>m3</t>
  </si>
  <si>
    <t>Virsmas sagatavošana, blietēšana</t>
  </si>
  <si>
    <t>Šķembu kārtas ieklāšana 100mm biezumā</t>
  </si>
  <si>
    <t>Šķembas</t>
  </si>
  <si>
    <t>Smilts kārtas ieklāšana 120mm biezumā</t>
  </si>
  <si>
    <t>Vidēji rupja smilts</t>
  </si>
  <si>
    <t>Betona bruģakmens seguma ieklāšana</t>
  </si>
  <si>
    <t>Betona bruģakmens 6cm</t>
  </si>
  <si>
    <t>Ietvju apmales montāža uz betona pamatojuma</t>
  </si>
  <si>
    <t>Ietvju apmale</t>
  </si>
  <si>
    <t>Betons</t>
  </si>
  <si>
    <t>Zālāja sēšana un atjaunošana</t>
  </si>
  <si>
    <t>Melnzeme</t>
  </si>
  <si>
    <t>Zālāja sēklas</t>
  </si>
  <si>
    <t>kg</t>
  </si>
  <si>
    <t>Lietus ūdens teknes montāža uz betona pamatojuma</t>
  </si>
  <si>
    <t>Betona lietus ūdens tekne L=2m</t>
  </si>
  <si>
    <t>Lieveņi</t>
  </si>
  <si>
    <t>Ieejas lieveņu atjaunošana</t>
  </si>
  <si>
    <t>Cokols</t>
  </si>
  <si>
    <t>Cokola virsmas sagatavošana, līdzināšana</t>
  </si>
  <si>
    <t>Cokola bojāto vietu labošana un plaisu hermetizēšana</t>
  </si>
  <si>
    <t>Cokola armēšana</t>
  </si>
  <si>
    <t>Cokola dekoratīvā apmešana</t>
  </si>
  <si>
    <t>Logu aiļu siltināšana</t>
  </si>
  <si>
    <t>Logu aiļu armēšana</t>
  </si>
  <si>
    <t>Logu aiļu dekoratīvā apmešana</t>
  </si>
  <si>
    <t>Skārda palodzes demontāža</t>
  </si>
  <si>
    <t>Skārda palodzes montāža</t>
  </si>
  <si>
    <t>Cokola siltināšana</t>
  </si>
  <si>
    <t>Fasādes siltināšana</t>
  </si>
  <si>
    <t>Uzstādīt un nojaukt inventārās sastatnes, sastatņu noma un transportēšana</t>
  </si>
  <si>
    <t xml:space="preserve">Sastatņu īre </t>
  </si>
  <si>
    <t>Aizsargsiets</t>
  </si>
  <si>
    <t>Fasāde</t>
  </si>
  <si>
    <t>Cokola profila montāža</t>
  </si>
  <si>
    <t>Fasādes sienu remonts un līdzināšana (pēc nepieciešamības)</t>
  </si>
  <si>
    <t>Fasādes gruntēšana</t>
  </si>
  <si>
    <t>l</t>
  </si>
  <si>
    <t>Fasādes armēšana</t>
  </si>
  <si>
    <t>Fasādes dekoratīvā apmešana</t>
  </si>
  <si>
    <t>Lāseņa montāža</t>
  </si>
  <si>
    <t>Špaktele</t>
  </si>
  <si>
    <t>Krāsa</t>
  </si>
  <si>
    <t>Ieejas jumtiņi</t>
  </si>
  <si>
    <t>Ieejas jumtiņa seguma demontāža</t>
  </si>
  <si>
    <t>Ieejas jumtiņa remonts un sagatavošana</t>
  </si>
  <si>
    <t>Slipuma veidojošās kārtas remonts</t>
  </si>
  <si>
    <t>Remnontjava</t>
  </si>
  <si>
    <t>Akmens vates stūra ieklāšana</t>
  </si>
  <si>
    <t>Ruļļmateriālu jumta seguma ieklāšana</t>
  </si>
  <si>
    <t xml:space="preserve">Skārda lāsenis </t>
  </si>
  <si>
    <t>Lietusūdens sistēmas montāža</t>
  </si>
  <si>
    <t>Tekne 100mm</t>
  </si>
  <si>
    <t>Noteka 100mm</t>
  </si>
  <si>
    <t>Citi darbi</t>
  </si>
  <si>
    <t>Karoga kāta stiprinājuma atjaunošana</t>
  </si>
  <si>
    <t>Karoga kāts</t>
  </si>
  <si>
    <t>Numura zīmes atjaunošana</t>
  </si>
  <si>
    <t>Mājas nummura zīme</t>
  </si>
  <si>
    <t>Pagraba siltināšana</t>
  </si>
  <si>
    <t>Veikt pagraba pārseguma bojāto vietu stiegru aizsargslāņa atjaunošanu un atsegto stiegru antikorozijas apstrādi.</t>
  </si>
  <si>
    <t>Esošo sakaru un elektroapgādes pārcelšana virs siltumizolācijas slāņa pagraba griestos</t>
  </si>
  <si>
    <t>Esošo koka starpsienu augstuma samazināšana</t>
  </si>
  <si>
    <t>Griestu gruntēšana</t>
  </si>
  <si>
    <t>Griestu siltināšana</t>
  </si>
  <si>
    <t>Jumta siltināšana</t>
  </si>
  <si>
    <t>Jumta seguma demontāža</t>
  </si>
  <si>
    <t>Jumts</t>
  </si>
  <si>
    <t>Jumta parapeta izbūve no komateriāliem</t>
  </si>
  <si>
    <t>Koka latas 200x75mm</t>
  </si>
  <si>
    <t>Koka latas 75x75mm, s=650mm</t>
  </si>
  <si>
    <t>Koka dēļi 25x150mm</t>
  </si>
  <si>
    <t>Skārda lāsenis</t>
  </si>
  <si>
    <t>Skārda lāseņa montāža</t>
  </si>
  <si>
    <t>Lietusūdens teknes demontāža</t>
  </si>
  <si>
    <t>Lietusūdens notekcaurules demontāža</t>
  </si>
  <si>
    <t>Lietusūdens teknes montāža</t>
  </si>
  <si>
    <t>Teknes 150mm</t>
  </si>
  <si>
    <t>Lietusūdens notekcaurules montāža</t>
  </si>
  <si>
    <t>Notekas 150mm</t>
  </si>
  <si>
    <t>Jumta deflektora montāža</t>
  </si>
  <si>
    <t>Ventilācija</t>
  </si>
  <si>
    <t>Esošo ventilācijas izvadu remonts</t>
  </si>
  <si>
    <t>Esošo ventilācijas izvadu skārda nosegdetaļas demontāža</t>
  </si>
  <si>
    <t>Ventilācijas izvadu skārda jumtiņi</t>
  </si>
  <si>
    <t>Ventilācijas izvadu skārda nosegdetaļas</t>
  </si>
  <si>
    <t>Aiļu aizpildījumi</t>
  </si>
  <si>
    <t>Esošo logu demontāža</t>
  </si>
  <si>
    <t>Esošo durvju demontāža</t>
  </si>
  <si>
    <t>Esošo durvju atjonošana</t>
  </si>
  <si>
    <t>Esošo logu montāžas šuvju atjaunošana</t>
  </si>
  <si>
    <t>Esošo iekšējo palodžu demontāža</t>
  </si>
  <si>
    <t>Ēkas fasāžu logu nomaiņa</t>
  </si>
  <si>
    <t>Ēkas durvju nomaiņa</t>
  </si>
  <si>
    <t>Alumīnija durvju bloks ar stiklojumu D2-2000 x 890 mm (U=1.8 W/(m2xK), ieskaitot furnitūru (aizvērējmehānisms, atdure, slēdzene, rokturi, eņģes), EI-30</t>
  </si>
  <si>
    <t>Ēkas durvju atjaunošana</t>
  </si>
  <si>
    <t>Masīvkoka durvju bloks ar stiklojumu D1- 2200 x 1190 mm,  aprīkotas ar aizvērējmehānism</t>
  </si>
  <si>
    <t>Logu, durvju apdares darbu papildus materiāli</t>
  </si>
  <si>
    <t>Jaunbūvējamo logu ailu iekšējā apdare</t>
  </si>
  <si>
    <t>Jaunbūvējamo durvju ailu iekšējā apdare</t>
  </si>
  <si>
    <t>Logu un durvju tvaika izolācija</t>
  </si>
  <si>
    <t>Logu un durvju hidroizolācija</t>
  </si>
  <si>
    <t>Sienu attīrīšana, plaisu aizpildīšana, virsmu sagatavojot darbu uzsākšanai, gruntēšana</t>
  </si>
  <si>
    <t>Griestu un kāpņu apakšu attīrīšana, virsmu sagatavojot darbu uzsākšanai, gruntēšana</t>
  </si>
  <si>
    <t>Grīdu attīrīšana, virsmu sagatavojot darbu uzsākšanai, gruntēšana</t>
  </si>
  <si>
    <t>Sienu sagatavošana špaktelēšanai (bojātā apmetuma atjaunošana ~20% no kopējās virsmas)</t>
  </si>
  <si>
    <t>Griestu un kāpņu apakšu sagatavošana špaktelēšanai (bojātā apmetuma atjaunošana ~20% no kopējās virsmas)</t>
  </si>
  <si>
    <t>Grīdu atjaunošana ieklājot divu komponentu epoksīda grīdu</t>
  </si>
  <si>
    <t>Sienu špaktelešana, slīpēšana</t>
  </si>
  <si>
    <t>Griestu un kāpņu apakšu špaktelešana, slīpēšana</t>
  </si>
  <si>
    <t>Virsmu gruntēšana un krāsošana</t>
  </si>
  <si>
    <t>Kabeļu ievietošana aizsardzības penāļos</t>
  </si>
  <si>
    <t>Kāpņu telpu remonts</t>
  </si>
  <si>
    <t>Ūdensapgāde un kanalizācija</t>
  </si>
  <si>
    <t>Tāme sastādīta  2020. gada tirgus cenās, pamatojoties uz UK daļas rasējumiem</t>
  </si>
  <si>
    <t>Noslēgarmatūra - atloku aizbīdnis, piegāde un montāžaDN32</t>
  </si>
  <si>
    <t>Noslēgarmatūra - lodveida ventīlis ar saskrūvi, piegāde un montāžaDN25</t>
  </si>
  <si>
    <t>Noslēgarmatūra - lodveida ventīlis ar saskrūvi, piegāde un montāžaDN15</t>
  </si>
  <si>
    <t>Universālais atloku adapteris DCI , piegāde un montāžaDN40</t>
  </si>
  <si>
    <t>Stāvvadu iztukšošanas Noslēgarmatūra - lodveida ventīlis ar saskrūviDN20</t>
  </si>
  <si>
    <t>Neaizsalstoša āra laistīšanas krāns, ventīlis DN20, iztukšanas ventīlis DN15 , piegāde un montāžaDN20</t>
  </si>
  <si>
    <t>Ugunsdrošās putas vai lenta</t>
  </si>
  <si>
    <t>Pievienošanās pie esoša tīkla dzīvokļos</t>
  </si>
  <si>
    <t>Pievienošanās pie esoša tīkla pirms skaitītāja ievadā ēkā, ieskaitot nepieciešamos darbus un materiālus</t>
  </si>
  <si>
    <t>Savienojumi, pakojums u.c. nepieciešamie materiāli</t>
  </si>
  <si>
    <t>Cauruļvadu, veidgabalu piegāde un ar to saistītie darbi</t>
  </si>
  <si>
    <t>Apkalpšanas lūka šahtā ūdensvadam 200x200</t>
  </si>
  <si>
    <t>Esošo ūdensvadu tīklu demontāža</t>
  </si>
  <si>
    <t>Palīgmateriāli cauruļvadu montāžai</t>
  </si>
  <si>
    <t>Cauruļvadu skalošana un hidrauliskā pārbaude</t>
  </si>
  <si>
    <t>Kanalizācijas vēdināšanas izvads 0.5 m virs jumta. piegāde un montāžaØ 110</t>
  </si>
  <si>
    <t>Pievienojums pie esoša kanalizācijas vadaØ 110</t>
  </si>
  <si>
    <t>Esoša kanalizācijas vada pieslēgšana pie projektētās sistēmas, novietojumu precizēt objektā uz vietas</t>
  </si>
  <si>
    <t>Ugunsdrošo putas vai lenta</t>
  </si>
  <si>
    <t>Esošo kanalizācijas tīklu demontāža</t>
  </si>
  <si>
    <t xml:space="preserve">Cauruļvadu skalošana </t>
  </si>
  <si>
    <t>gb.</t>
  </si>
  <si>
    <t>kpl.</t>
  </si>
  <si>
    <t>vietas</t>
  </si>
  <si>
    <t>Aukstais ūdensvads Ū1</t>
  </si>
  <si>
    <t xml:space="preserve">Sadzīves kanalizācija K1 </t>
  </si>
  <si>
    <t>Apkure</t>
  </si>
  <si>
    <t>Vecās sistēmas demontāža</t>
  </si>
  <si>
    <t>Gala vāks (izlaides krāniem)15</t>
  </si>
  <si>
    <t>Radiatora noslēgvārsts ar priekšiestādījumu15</t>
  </si>
  <si>
    <t>Izlaides vārsts t=110˚; P=8 bar15</t>
  </si>
  <si>
    <t>Lodveida ventilis t=110˚; P=8 bar15</t>
  </si>
  <si>
    <t>Lodveida ventilis t=110˚; P=8 bar32</t>
  </si>
  <si>
    <t>Lodveida ventilis t=110˚; P=8 bar40</t>
  </si>
  <si>
    <t>Dubļu ķērājs- filtrs15</t>
  </si>
  <si>
    <t>Siltumskaitītājs SonoSafe DN15 0.6m3/h</t>
  </si>
  <si>
    <t>Automātiskais atgaisotājs</t>
  </si>
  <si>
    <t>Siltumizolācijas fasondaļas</t>
  </si>
  <si>
    <t>PVC pārklājums</t>
  </si>
  <si>
    <t>Kompensātori</t>
  </si>
  <si>
    <t>Nekustīgie balsti</t>
  </si>
  <si>
    <t>Stiprinājumi un palīgmateriāli</t>
  </si>
  <si>
    <t>Montāžas komplekts</t>
  </si>
  <si>
    <t>Apkures  hidrauliskās pārbaude un sistēmas skalošana , balansēšana un balansēšanas aktu sastādīšana</t>
  </si>
  <si>
    <t xml:space="preserve">Radiatoru vietas uzlabošana (špaktelēšana, krāsošana) </t>
  </si>
  <si>
    <t>Slēdzams skapītis siltuma skaitītāja mezglam300x200x400mm</t>
  </si>
  <si>
    <t>Noslēgarmatūras marķēšana</t>
  </si>
  <si>
    <t xml:space="preserve">Pārsegumu šķērsošanas vietas uzlabošana (špaktelēšana, krāsošana) </t>
  </si>
  <si>
    <t>Apkures sistēmas palaišanu un ieregulēšanu</t>
  </si>
  <si>
    <t>Veidgabalai un fasondaļas</t>
  </si>
  <si>
    <t>Tērauda melna metināma cauruleDN40</t>
  </si>
  <si>
    <t>Tērauda melna metināma cauruleDN32</t>
  </si>
  <si>
    <t>NoslēgventilisDN40</t>
  </si>
  <si>
    <t>NoslēgventilisDN32</t>
  </si>
  <si>
    <t>NoslēgventilisDN25</t>
  </si>
  <si>
    <t>NoslēgventilisDN20</t>
  </si>
  <si>
    <t>FiltrsDN50</t>
  </si>
  <si>
    <t>FiltrsDN40</t>
  </si>
  <si>
    <t>FiltrsDN25</t>
  </si>
  <si>
    <t>FiltrsDN20</t>
  </si>
  <si>
    <t>Cinkota aizsargcaurule</t>
  </si>
  <si>
    <t>Izplešanās tvertne100 l</t>
  </si>
  <si>
    <t>Drošības vārstsDN20</t>
  </si>
  <si>
    <t>Drošības vārstsDN15</t>
  </si>
  <si>
    <t>Vienvirziena vārstsDN40</t>
  </si>
  <si>
    <t>Vienvirziena vārstsDN25</t>
  </si>
  <si>
    <t>Vienvirziena vārstsDN20</t>
  </si>
  <si>
    <t xml:space="preserve">Ūdens skaitītājsQnom= 1.5 m3/h </t>
  </si>
  <si>
    <t>Termometrs- primārā pusēPN16, 1500C</t>
  </si>
  <si>
    <t>Termometrs- sekundārā pusēPN10, 1000C</t>
  </si>
  <si>
    <t>Manometrs- primārā pusēPN16, 1200C</t>
  </si>
  <si>
    <t>Manometrs- sekundārā pusēPN10, 1000C</t>
  </si>
  <si>
    <t>Manometra ventilisPN16, 1200C</t>
  </si>
  <si>
    <t>Izlaides vārsts t=110˚; P=8 bar</t>
  </si>
  <si>
    <t>Izolācijas montāžas materiāli</t>
  </si>
  <si>
    <t>Montāžas palīgmateriāli</t>
  </si>
  <si>
    <t>Sistēmas marķēšanas materiāli</t>
  </si>
  <si>
    <t>SM zemējums atbilstoši Valmieras ūdens tehniskajiem noteikumiem</t>
  </si>
  <si>
    <t>Būvgružu utilizācija</t>
  </si>
  <si>
    <t>SILTUMMEZGLS</t>
  </si>
  <si>
    <t>Elektroapgāde</t>
  </si>
  <si>
    <t>AS1 sadale</t>
  </si>
  <si>
    <t>Gaismeklis LED ar kust. sens.</t>
  </si>
  <si>
    <t>Kabeļi:</t>
  </si>
  <si>
    <t xml:space="preserve">Caurules:                             </t>
  </si>
  <si>
    <t xml:space="preserve">                                   D=16mm</t>
  </si>
  <si>
    <t>Penālis</t>
  </si>
  <si>
    <t>Zemējums un zibensaizsardzība</t>
  </si>
  <si>
    <t>Zemējuma kontūrs, cinkots tērauds, 30 x 3,5</t>
  </si>
  <si>
    <t>Zemējuma izvads, cinkots tērauds  ø 10 mm PVC</t>
  </si>
  <si>
    <t>Alumīnija apaļstieple ø 8</t>
  </si>
  <si>
    <t xml:space="preserve">Krustveida savienojums plakanvadiem 30x3,5 </t>
  </si>
  <si>
    <t xml:space="preserve">Mērspaile savienojuma klemme Ø8mm stieple, ner. tērauda 2103 </t>
  </si>
  <si>
    <t>Savienojuma klemmes lenta/stieple</t>
  </si>
  <si>
    <t xml:space="preserve">Savienošanas apskava zemējuma stieņiem (elektrodiem), universāla </t>
  </si>
  <si>
    <t>Zemējuma stieņi nerūsējošais tērauds ø 20/1500</t>
  </si>
  <si>
    <t>Antikorozijas lenta</t>
  </si>
  <si>
    <t>Apaļstieples stiprinājums pie sienas</t>
  </si>
  <si>
    <t>Apaļstieples stiprinājums pie jumta</t>
  </si>
  <si>
    <t xml:space="preserve">Zibensuztvērēja masts 3m </t>
  </si>
  <si>
    <t xml:space="preserve">Zibensuztvērēja masts 5m </t>
  </si>
  <si>
    <t>Palīgmateriāli</t>
  </si>
  <si>
    <r>
      <t>MMJ-3x1,5mm</t>
    </r>
    <r>
      <rPr>
        <vertAlign val="superscript"/>
        <sz val="8"/>
        <rFont val="Arial"/>
        <family val="2"/>
      </rPr>
      <t>2</t>
    </r>
  </si>
  <si>
    <t>Kāpņu margu remonts, pārkrāsošana</t>
  </si>
  <si>
    <t>Tranšeju rakšana un aizbēršana</t>
  </si>
  <si>
    <t>Pretestības mērījumi</t>
  </si>
  <si>
    <t>Izpilddokumentācija</t>
  </si>
  <si>
    <t>Topogrāfiskais uzmērījums</t>
  </si>
  <si>
    <t>Ventilācijas kanālu izvadu tīrīšana un vilkmes pārbaude un akta sagatavošana</t>
  </si>
  <si>
    <t>Baltas laminētas kokskaidu plātnes iekšējās palodzes b=300mm</t>
  </si>
  <si>
    <t>Ekstrudēts putupolistirols 100mm, Styrofoam 250, λu = 0.036 W/mK (vai ekvivalents)</t>
  </si>
  <si>
    <t>Ekstrudēts putupolistirols 50mm, Styrofoam 250, λu = 0.036 W/mK (vai ekvivalents)</t>
  </si>
  <si>
    <t>Ekstrudēts putupolistirols 30mm, Styrofoam 250, λu = 0.036 W/mK (vai ekvivalents)</t>
  </si>
  <si>
    <t>Līmjava Baumit SuperFix (vai ekvivalents)</t>
  </si>
  <si>
    <t>Armēšanas java Baumit ProContact (vai
ekvivalents)</t>
  </si>
  <si>
    <t>Stiklškiedras siets Baumit StarTex
160 (vai ekvivalents)</t>
  </si>
  <si>
    <t>Zemapmetuma grunts Baumit UniPrimer(vai
ekvivalents)</t>
  </si>
  <si>
    <t>Tonēts silikona bāzes dekoratīvais apmetums Baumit
SilikonTop (vai ekvivalents), frakcija K 2.0</t>
  </si>
  <si>
    <t>Palodzes profils Baumit
Stop (vai ekvivalents)</t>
  </si>
  <si>
    <t>Loga pielaiduma profils Baumit
Basic (vai ekvivalents)</t>
  </si>
  <si>
    <t>Stūra lāsenis Baumit DRIP (vai
ekvivalents)</t>
  </si>
  <si>
    <t>Stūra profils ar sietu  Baumit (vai
ekvivalents)</t>
  </si>
  <si>
    <t>Cokola sistēmas komplekts EB PVC
VARIO (vai ekvivalents)</t>
  </si>
  <si>
    <t>Grunts Baumit SuperPrimer (vai
ekvivalents)</t>
  </si>
  <si>
    <t>Dībeļi Baumit
SchraumDubel S (vai ekvivalents)</t>
  </si>
  <si>
    <t>Hidroizolācijas ieklāšana 2mm</t>
  </si>
  <si>
    <t>Hidroizolācija Atlas vai ekvivalents</t>
  </si>
  <si>
    <t>Fasādes vate 150mm, Paroc Linio 10, λu = 0.036
W/mK (vai ekvivalents)</t>
  </si>
  <si>
    <t>Līmjava Baumit
ProContact (vai ekvivalents)</t>
  </si>
  <si>
    <t>Fasādes vate 30mm, Paroc Linio 15,
λu=0.037W/mK (vai ekvivalents)</t>
  </si>
  <si>
    <t>Ieejas jumtiņa apdare no apakšas un sāniem veicot špaktelēšanu un krāsošanu</t>
  </si>
  <si>
    <t>Apakšklājs 3,7kg/mn2 UNIFLEKS EMP vai ekvivalents</t>
  </si>
  <si>
    <t>Virsklājs 5kg/mn2 UNIFLEKS EKP 5.0 slate vai ekvivalents</t>
  </si>
  <si>
    <t>4 M12x270ķīmiskie enkuri ar divkomponenta ķīmisko masu  HILTI HIT-HY 70 vai ekvivalents</t>
  </si>
  <si>
    <t>Grunts Baumit MultiPrimer (vai
ekvivalents)</t>
  </si>
  <si>
    <t>Akmensvates lamellas 150mm, Paroc CGL 20cy, λu = 0.037 W/mK, (vai ekvivatents)</t>
  </si>
  <si>
    <t>Līmjava Baumit ProContact (vai
ekvivatents)</t>
  </si>
  <si>
    <t>Jumta seguma ieklāšana</t>
  </si>
  <si>
    <t>Jumta siltumizolācija - akmensvate, Paroc ROS 30,
λu = 0.036 W/mK, b=70mm
(vai ekvivalents)</t>
  </si>
  <si>
    <t>Jumta siltumizolācija - akmensvate,Paroc ROS 30g,
λu = 0.036 W/mK, b=200mm
(vai ekvivalents)</t>
  </si>
  <si>
    <t>leņķis, 70x70x50x2,5 Vorman vai ekvivalents</t>
  </si>
  <si>
    <t>Jumta siltumizolācija - akmensvate, Paroc ROB 80,
λu = 0.038 W/mK, b=30mm
(vai ekvivalents)</t>
  </si>
  <si>
    <t>Pastavīgās gaisa pieplūdes iekārtas montaža PVC konstrukcijas logiem Gecco 3 vai
ekvivalents)</t>
  </si>
  <si>
    <t>vienstrūklas aukstā ūdens skaitītājs, Komplektēts ar Radio signālu 868 MHz . Vertikālai vai horizontālai montāžai, ar MID tipa verifikāciju MI -001. lodveida ventīlis ,mehāniskais sietiņfiltrs, pretvārsts DIEHL Metering  produktu – Aquarius – vai ekvivalents</t>
  </si>
  <si>
    <t>Ugunsdrošās blīvējums DN 15 caurulei, piegāde un montāža Hilti vai ekvivalents</t>
  </si>
  <si>
    <t>Ugunsdrošās blīvējums DN 20 caurulei, piegāde un montāža Hilti vai ekvivalents</t>
  </si>
  <si>
    <t>Ugunsdrošās blīvējums DN 25 caurulei, piegāde un montāža Hilti vai ekvivalents</t>
  </si>
  <si>
    <t>Izolācija 20x9 plastmasas caurulei, piegāde un montāžaDN15 Armacell Tubolit vai ekvivalents</t>
  </si>
  <si>
    <t>Izolācija 25x9 plastmasas caurulei, piegāde un montāžaDN20 Armacell Tubolit vai ekvivalents</t>
  </si>
  <si>
    <t xml:space="preserve"> Izolācija 32x9 plastmasas caurulei, piegāde un montāžaDN25 Armacell Tubolit vai ekvivalents</t>
  </si>
  <si>
    <t xml:space="preserve"> Izolācija 40x9 plastmasas caurulei , piegāde un montāžaDN32 Armacell Tubolit vai ekvivalents</t>
  </si>
  <si>
    <t xml:space="preserve"> Izolācija 54x9 plastmasas caurulei, piegāde un montāžaDN40 Armacell Tubolit vai ekvivalents</t>
  </si>
  <si>
    <t>Plastmasas daudzslāņu kompozītcaurule PE-Xc/AL/PE PN10 ar stiprinājumiem un veidgabaliem PPSU, piegāde un montāžaDN15 (20X2,5) WAVIN Tigris vai ekvivalents</t>
  </si>
  <si>
    <t>Plastmasas daudzslāņu kompozītcaurule PE-Xc/AL/PE PN10 ar stiprinājumiem un veidgabaliem PPSU, piegāde un montāžaDN20 (25X2,25) WAVIN Tigris vai ekvivalents</t>
  </si>
  <si>
    <t>Plastmasas daudzslāņu kompozītcaurule PE-Xc/AL/PE PN10 ar stiprinājumiem un veidgabaliem PPSU, piegāde un montāžaDN25 (32X3,0) WAVIN Tigris vai ekvivalents</t>
  </si>
  <si>
    <t>Plastmasas daudzslāņu kompozītcaurule PE-Xc/AL/PE PN10 ar stiprinājumiem un veidgabaliem PPSU, piegāde un montāžaDN32 (40X4,0) WAVIN Tigris vai ekvivalents</t>
  </si>
  <si>
    <t>Plastmasas daudzslāņu kompozītcaurule PE-Xc/AL/PE PN10 ar stiprinājumiem un veidgabaliem PPSU, piegāde un montāžaDN40 (50X5,0) WAVIN Tigris vai ekvivalents</t>
  </si>
  <si>
    <t>Kanalizācijas caurule PP ar veidgabaliem un stiprinājumiem  , piegāde un montāžaØ 110 WAVIN Asto vai ekvivalents</t>
  </si>
  <si>
    <t>Revīzija uz stāvvadu , piegāde un montāžaØ 110 Wavin vai ekvivalents</t>
  </si>
  <si>
    <t>Revīzija  , piegāde un montāžaØ 110 Wavin vai ekvivalents</t>
  </si>
  <si>
    <t>Ugunsdrošās blīvējums DN 110 caurulei, piegāde un montāža Hilti vai ekvivalents</t>
  </si>
  <si>
    <t>PVC logu bloks L2 - 1400 x 1350 mm  profils ar 3 stiklu paketi un SWISSPACER vai ekvivalents
Ultimate starplikām stikla paketē. Nodrošināt jauno
logu U vērtību U &lt;=1.1 W/(m2K)</t>
  </si>
  <si>
    <t>PVC logu bloks L1 - 2000 x 1350 mm  profils ar 3 stiklu paketi un SWISSPACER vai ekvivalents
Ultimate starplikām stikla paketē. Nodrošināt jauno
logu U vērtību U &lt;=1.1 W/(m2K)</t>
  </si>
  <si>
    <t>Tērauda presējama  caurule - apkurei d15-15x1 Viega Sanpress vai ekvivalents</t>
  </si>
  <si>
    <t>Tērauda presējama  caurule - apkurei d20- 18x1 Viega Sanpress vai ekvivalents</t>
  </si>
  <si>
    <t>Tērauda presējama  caurule - apkurei d25- 28x1,2 Viega Sanpress vai ekvivalents</t>
  </si>
  <si>
    <t>Tērauda presējama  caurule - apkurei d32- 35x1,5 Viega Sanpress vai ekvivalents</t>
  </si>
  <si>
    <t>Tērauda presējama  caurule - apkurei d40- 42x1,5 Viega Sanpress vai ekvivalents</t>
  </si>
  <si>
    <t>Tērauda presējams līkums 900 15 Viega Sanpress vai ekvivalents</t>
  </si>
  <si>
    <t>Tērauda presējams līkums 900 32 Viega Sanpress vai ekvivalents</t>
  </si>
  <si>
    <t>Tērauda presējams līkums 900 40 Viega Sanpress vai ekvivalents</t>
  </si>
  <si>
    <t>Tērauda presējams T-gabals 900 15/15 Viega Sanpress vai ekvivalents</t>
  </si>
  <si>
    <t>Tērauda presējams T-gabals 900 20/20/15 Viega Sanpress vai ekvivalents</t>
  </si>
  <si>
    <t>Tērauda presējams T-gabals 900 25/25/15 Viega Sanpress vai ekvivalents</t>
  </si>
  <si>
    <t>Tērauda presējams T-gabals 900 32/32/15 Viega Sanpress vai ekvivalents</t>
  </si>
  <si>
    <t>Tērauda presējams T-gabals 900 32/32/40 Viega Sanpress vai ekvivalents</t>
  </si>
  <si>
    <t>Tērauda presējama pāreja 20/15 Viega Sanpress vai ekvivalents</t>
  </si>
  <si>
    <t>Tērauda presējama pāreja 25/20 Viega Sanpress vai ekvivalents</t>
  </si>
  <si>
    <t>Tērauda presējama pāreja 32/25 Viega Sanpress vai ekvivalents</t>
  </si>
  <si>
    <t>Tērauda radiators ar sienas stiprinājumiem un atgaisotāju C11-400-1000 Purmo Compact vai ekvivalents</t>
  </si>
  <si>
    <t>Tērauda radiators ar sienas stiprinājumiem un atgaisotāju C11-400-1200 Purmo Compact vai ekvivalents</t>
  </si>
  <si>
    <t>Tērauda radiators ar sienas stiprinājumiem un atgaisotāju C11-400-500 Purmo Compact vai ekvivalents</t>
  </si>
  <si>
    <t>Tērauda radiators ar sienas stiprinājumiem un atgaisotāju C11-400-600 Purmo Compact vai ekvivalents</t>
  </si>
  <si>
    <t>Tērauda radiators ar sienas stiprinājumiem un atgaisotāju C11-400-800 Purmo Compact vai ekvivalents</t>
  </si>
  <si>
    <t>Tērauda radiators ar sienas stiprinājumiem un atgaisotāju C11-400-900 Purmo Compact vai ekvivalents</t>
  </si>
  <si>
    <t>Tērauda radiators ar sienas stiprinājumiem un atgaisotāju C22-400-1000 Purmo Compact vai ekvivalents</t>
  </si>
  <si>
    <t>Radiatora termogalva ar vārstu komplekts 15 TPV3 vai ekvivalents</t>
  </si>
  <si>
    <t>Balansēšanas vārsts  AB-PM – vārsts DN 15, PN 16  vai ekvivalents</t>
  </si>
  <si>
    <t>Noslēgventilis- metināms  DN40 NAVAL vai ekvivalents</t>
  </si>
  <si>
    <t>Regulējošais vārsts ar piedziņu VM2 DN32 KVS 10.0 + AMV30 Danfos
 vai ekvivalents</t>
  </si>
  <si>
    <t>Regulējošais vārsts ar piedziņu VS2 DN15 KVS 1.0 + AMV150 Danfos
 vai ekvivalents</t>
  </si>
  <si>
    <t>Siltummainis  ar siltumoizolācija 21kW - XB12L-1-10 G 5 4 (25mm) Danfos
 vai ekvivalents</t>
  </si>
  <si>
    <t>Siltummainis  ar siltumoizolācija 107kW - XB12L-1-40 G 5 4 (25mm) Danfos
 vai ekvivalents</t>
  </si>
  <si>
    <t>Spiediena regulators  AVP DN15 KVS 4.0 Danfos
 vai ekvivalents</t>
  </si>
  <si>
    <t>Kontrolieri ECL ar āra gaisa sensoru  Danfos
 vai ekvivalents</t>
  </si>
  <si>
    <t xml:space="preserve"> ECL pielietojuma programma  Danfos
 vai ekvivalents</t>
  </si>
  <si>
    <t>Apkures cirkulācijas sūknis Stratos PICO 15/1-6 WILO vai ekvivalents</t>
  </si>
  <si>
    <t>Iegremdējami sensori  ESMU  vai ekvivalents</t>
  </si>
  <si>
    <t>Akmensvates izolācijas čaula, ar alum. atstarojošo slāni; b=50mm  Siltumizol. čaula PAROC Hvac Section AluCoat T 18/50 Paroc (λD=0,037 W/m*K) vai ekvivalents</t>
  </si>
  <si>
    <t>Akmensvates izolācijas čaula, ar alum. atstarojošo slāni; b=50mm  Siltumizol. čaula PAROC Hvac Section AluCoat T 22/50 Paroc (λD=0,037 W/m*K) vai ekvivalents</t>
  </si>
  <si>
    <t>Akmensvates izolācijas čaula, ar alum. atstarojošo slāni; b=50mm  Siltumizol. čaula PAROC Hvac Section AluCoat T 35/50 Paroc (λD=0,037 W/m*K) vai ekvivalents</t>
  </si>
  <si>
    <t>Akmensvates izolācijas čaula, ar alum. atstarojošo slāni; b=50mm  Siltumizol. čaula PAROC Hvac Section AluCoat T42/50 Paroc (λD=0,037 W/m*K) vai ekvivalents</t>
  </si>
  <si>
    <t>Akmensvates izolācijas čaula, ar alum. atstarojošo slāni; b=50mm  Siltumizol. čaula PAROC Hvac Section AluCoat T 48/50 Paroc (λD=0,037 W/m*K) vai ekvivalents</t>
  </si>
  <si>
    <t>Akmensvates izolācijas čaula, ar alum. atstarojošo slāni; b=50mm 54/50 PAROC Hvac Section AluCoat T 18/50 Paroc (λD=0,037 W/m*K) vai ekvivalents</t>
  </si>
  <si>
    <t>Akmensvates izolācijas čaula, ar alum. atstarojošo slāni; b=50mm 48/50 PAROC Hvac Section AluCoat T 18/50 Paroc (λD=0,037 W/m*K) vai ekvivalents</t>
  </si>
  <si>
    <t xml:space="preserve">Tiešās izmaksas kopā, t. sk. darba devēja sociālais nodoklis 23,59% </t>
  </si>
  <si>
    <t>Tāme sastādīta  2021. gada tirgus cenās, pamatojoties uz DOP daļas rasējumiem</t>
  </si>
  <si>
    <t>Tāme sastādīta  2021. gada tirgus cenās, pamatojoties uz AR daļas rasējumiem</t>
  </si>
  <si>
    <t>Tāme sastādīta  2021. gada tirgus cenās, pamatojoties uz AVK daļas rasējumiem</t>
  </si>
  <si>
    <t>Tāme sastādīta  2021. gada tirgus cenās, pamatojoties uz EL daļas rasējumiem</t>
  </si>
  <si>
    <t>Pašregulējošā svaigā gaisa ventiļa iestrāde sienā dn160 Systemair VTK 160 vai ekvivalents</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</si>
</sst>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 _€_-;\-* #,##0.00\ _€_-;_-* &quot;-&quot;??\ _€_-;_-@_-"/>
    <numFmt numFmtId="164" formatCode="0.00;;"/>
    <numFmt numFmtId="165" formatCode="0;;"/>
    <numFmt numFmtId="166" formatCode="0.0%"/>
  </numFmts>
  <fonts count="14" x14ac:knownFonts="1">
    <font>
      <sz val="11"/>
      <color theme="1"/>
      <name val="Calibri"/>
      <family val="2"/>
      <charset val="186"/>
      <scheme val="minor"/>
    </font>
    <font>
      <sz val="8"/>
      <name val="Arial"/>
      <family val="2"/>
      <charset val="186"/>
    </font>
    <font>
      <b/>
      <sz val="8"/>
      <name val="Arial"/>
      <family val="2"/>
      <charset val="186"/>
    </font>
    <font>
      <sz val="10"/>
      <name val="Arial"/>
      <family val="2"/>
      <charset val="186"/>
    </font>
    <font>
      <sz val="10"/>
      <name val="Arial"/>
      <family val="2"/>
      <charset val="204"/>
    </font>
    <font>
      <sz val="8"/>
      <name val="Arial"/>
      <family val="2"/>
    </font>
    <font>
      <sz val="9"/>
      <color indexed="81"/>
      <name val="Tahoma"/>
      <family val="2"/>
      <charset val="186"/>
    </font>
    <font>
      <b/>
      <sz val="9"/>
      <color indexed="81"/>
      <name val="Tahoma"/>
      <family val="2"/>
      <charset val="186"/>
    </font>
    <font>
      <sz val="11"/>
      <color theme="1"/>
      <name val="Calibri"/>
      <family val="2"/>
      <charset val="186"/>
      <scheme val="minor"/>
    </font>
    <font>
      <sz val="8"/>
      <color rgb="FF000000"/>
      <name val="Arial"/>
      <family val="2"/>
    </font>
    <font>
      <b/>
      <sz val="8"/>
      <name val="Arial"/>
      <family val="2"/>
    </font>
    <font>
      <sz val="8"/>
      <color indexed="8"/>
      <name val="Arial"/>
      <family val="2"/>
      <charset val="186"/>
    </font>
    <font>
      <sz val="8"/>
      <color rgb="FF000000"/>
      <name val="Arial"/>
      <family val="2"/>
      <charset val="186"/>
    </font>
    <font>
      <vertAlign val="superscript"/>
      <sz val="8"/>
      <name val="Arial"/>
      <family val="2"/>
    </font>
  </fonts>
  <fills count="3">
    <fill>
      <patternFill patternType="none"/>
    </fill>
    <fill>
      <patternFill patternType="gray125"/>
    </fill>
    <fill>
      <patternFill patternType="solid">
        <fgColor theme="0"/>
        <bgColor indexed="64"/>
      </patternFill>
    </fill>
  </fills>
  <borders count="49">
    <border>
      <left/>
      <right/>
      <top/>
      <bottom/>
      <diagonal/>
    </border>
    <border>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diagonal/>
    </border>
    <border>
      <left style="thin">
        <color indexed="64"/>
      </left>
      <right/>
      <top/>
      <bottom/>
      <diagonal/>
    </border>
    <border>
      <left/>
      <right style="medium">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top/>
      <bottom style="hair">
        <color indexed="64"/>
      </bottom>
      <diagonal/>
    </border>
    <border>
      <left style="medium">
        <color indexed="64"/>
      </left>
      <right/>
      <top/>
      <bottom/>
      <diagonal/>
    </border>
    <border>
      <left/>
      <right/>
      <top style="hair">
        <color indexed="64"/>
      </top>
      <bottom style="hair">
        <color indexed="64"/>
      </bottom>
      <diagonal/>
    </border>
    <border>
      <left style="thin">
        <color indexed="64"/>
      </left>
      <right/>
      <top style="thin">
        <color indexed="64"/>
      </top>
      <bottom style="medium">
        <color indexed="64"/>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bottom style="thin">
        <color indexed="64"/>
      </bottom>
      <diagonal/>
    </border>
    <border>
      <left style="medium">
        <color indexed="64"/>
      </left>
      <right style="thin">
        <color indexed="64"/>
      </right>
      <top/>
      <bottom/>
      <diagonal/>
    </border>
  </borders>
  <cellStyleXfs count="7">
    <xf numFmtId="0" fontId="0" fillId="0" borderId="0"/>
    <xf numFmtId="0" fontId="3" fillId="0" borderId="0"/>
    <xf numFmtId="0" fontId="3" fillId="0" borderId="0"/>
    <xf numFmtId="0" fontId="4" fillId="0" borderId="0"/>
    <xf numFmtId="43" fontId="8" fillId="0" borderId="0" applyFont="0" applyFill="0" applyBorder="0" applyAlignment="0" applyProtection="0"/>
    <xf numFmtId="0" fontId="3" fillId="0" borderId="0"/>
    <xf numFmtId="0" fontId="3" fillId="0" borderId="0"/>
  </cellStyleXfs>
  <cellXfs count="277">
    <xf numFmtId="0" fontId="0" fillId="0" borderId="0" xfId="0"/>
    <xf numFmtId="0" fontId="1" fillId="0" borderId="0" xfId="0" applyFont="1"/>
    <xf numFmtId="0" fontId="2" fillId="0" borderId="0" xfId="0" applyFont="1" applyAlignment="1">
      <alignment horizontal="center"/>
    </xf>
    <xf numFmtId="0" fontId="2" fillId="0" borderId="1" xfId="0" applyFont="1" applyBorder="1" applyAlignment="1">
      <alignment horizontal="center"/>
    </xf>
    <xf numFmtId="0" fontId="1" fillId="0" borderId="0" xfId="0" applyFont="1" applyAlignment="1">
      <alignment horizontal="right"/>
    </xf>
    <xf numFmtId="0" fontId="2" fillId="0" borderId="2" xfId="0" applyFont="1" applyBorder="1" applyAlignment="1">
      <alignment horizontal="center"/>
    </xf>
    <xf numFmtId="0" fontId="2" fillId="0" borderId="3" xfId="0" applyFont="1" applyBorder="1" applyAlignment="1">
      <alignment horizontal="center"/>
    </xf>
    <xf numFmtId="0" fontId="2" fillId="0" borderId="4" xfId="0" applyFont="1" applyBorder="1" applyAlignment="1">
      <alignment horizontal="center"/>
    </xf>
    <xf numFmtId="0" fontId="1" fillId="0" borderId="6" xfId="0" applyFont="1" applyBorder="1"/>
    <xf numFmtId="4" fontId="1" fillId="0" borderId="7" xfId="0" applyNumberFormat="1" applyFont="1" applyBorder="1" applyAlignment="1">
      <alignment horizontal="center" vertical="center"/>
    </xf>
    <xf numFmtId="2" fontId="1" fillId="0" borderId="7" xfId="0" applyNumberFormat="1" applyFont="1" applyBorder="1" applyAlignment="1">
      <alignment horizontal="center" vertical="center"/>
    </xf>
    <xf numFmtId="0" fontId="1" fillId="0" borderId="10" xfId="0" applyFont="1" applyBorder="1"/>
    <xf numFmtId="0" fontId="2" fillId="0" borderId="11" xfId="0" applyFont="1" applyBorder="1" applyAlignment="1">
      <alignment horizontal="right"/>
    </xf>
    <xf numFmtId="2" fontId="2" fillId="0" borderId="12" xfId="0" applyNumberFormat="1" applyFont="1" applyBorder="1" applyAlignment="1">
      <alignment horizontal="center" vertical="center"/>
    </xf>
    <xf numFmtId="0" fontId="2" fillId="0" borderId="0" xfId="0" applyFont="1" applyAlignment="1">
      <alignment horizontal="right"/>
    </xf>
    <xf numFmtId="2" fontId="2" fillId="0" borderId="0" xfId="0" applyNumberFormat="1" applyFont="1" applyAlignment="1">
      <alignment horizontal="center" vertical="center"/>
    </xf>
    <xf numFmtId="2" fontId="1" fillId="0" borderId="14" xfId="0" applyNumberFormat="1" applyFont="1" applyBorder="1" applyAlignment="1">
      <alignment horizontal="center" vertical="center"/>
    </xf>
    <xf numFmtId="0" fontId="1" fillId="0" borderId="0" xfId="0" applyFont="1" applyAlignment="1">
      <alignment wrapText="1"/>
    </xf>
    <xf numFmtId="0" fontId="1" fillId="0" borderId="0" xfId="0" applyFont="1" applyAlignment="1">
      <alignment horizontal="center" vertical="justify"/>
    </xf>
    <xf numFmtId="0" fontId="1" fillId="0" borderId="26" xfId="0" applyFont="1" applyBorder="1" applyAlignment="1">
      <alignment horizontal="center" vertical="center" wrapText="1"/>
    </xf>
    <xf numFmtId="0" fontId="1" fillId="0" borderId="27" xfId="0" applyFont="1" applyBorder="1" applyAlignment="1">
      <alignment horizontal="center" vertical="center" wrapText="1"/>
    </xf>
    <xf numFmtId="2" fontId="1" fillId="0" borderId="0" xfId="0" applyNumberFormat="1" applyFont="1"/>
    <xf numFmtId="0" fontId="2" fillId="0" borderId="31" xfId="0" applyFont="1" applyBorder="1" applyAlignment="1">
      <alignment horizontal="center"/>
    </xf>
    <xf numFmtId="0" fontId="1" fillId="0" borderId="0" xfId="0" applyFont="1" applyAlignment="1">
      <alignment vertical="center"/>
    </xf>
    <xf numFmtId="164" fontId="1" fillId="0" borderId="21" xfId="0" applyNumberFormat="1" applyFont="1" applyBorder="1" applyAlignment="1">
      <alignment horizontal="center" vertical="center" wrapText="1"/>
    </xf>
    <xf numFmtId="164" fontId="1" fillId="0" borderId="29" xfId="0" applyNumberFormat="1" applyFont="1" applyBorder="1" applyAlignment="1">
      <alignment horizontal="center" vertical="center" wrapText="1"/>
    </xf>
    <xf numFmtId="0" fontId="1" fillId="0" borderId="0" xfId="0" applyFont="1" applyAlignment="1">
      <alignment horizontal="left"/>
    </xf>
    <xf numFmtId="0" fontId="1" fillId="0" borderId="0" xfId="0" applyFont="1" applyAlignment="1">
      <alignment horizontal="right" vertical="center"/>
    </xf>
    <xf numFmtId="0" fontId="1" fillId="0" borderId="0" xfId="0" applyFont="1" applyAlignment="1">
      <alignment horizontal="left" vertical="center"/>
    </xf>
    <xf numFmtId="0" fontId="2" fillId="0" borderId="0" xfId="0" applyFont="1" applyAlignment="1">
      <alignment vertical="center"/>
    </xf>
    <xf numFmtId="0" fontId="2" fillId="0" borderId="0" xfId="0" applyFont="1" applyAlignment="1">
      <alignment horizontal="center" vertical="center"/>
    </xf>
    <xf numFmtId="0" fontId="1" fillId="0" borderId="0" xfId="0" applyFont="1" applyAlignment="1">
      <alignment vertical="center" wrapText="1"/>
    </xf>
    <xf numFmtId="2" fontId="1" fillId="0" borderId="0" xfId="0" applyNumberFormat="1" applyFont="1" applyAlignment="1">
      <alignment horizontal="center" vertical="center"/>
    </xf>
    <xf numFmtId="2" fontId="1" fillId="0" borderId="0" xfId="0" applyNumberFormat="1" applyFont="1" applyAlignment="1">
      <alignment vertical="center"/>
    </xf>
    <xf numFmtId="0" fontId="2" fillId="0" borderId="0" xfId="0" applyFont="1" applyAlignment="1">
      <alignment horizontal="right" vertical="center"/>
    </xf>
    <xf numFmtId="14" fontId="1" fillId="0" borderId="0" xfId="0" applyNumberFormat="1" applyFont="1" applyAlignment="1">
      <alignment horizontal="left"/>
    </xf>
    <xf numFmtId="0" fontId="1" fillId="0" borderId="32" xfId="0" applyFont="1" applyBorder="1" applyAlignment="1">
      <alignment horizontal="center" vertical="center" textRotation="90" wrapText="1"/>
    </xf>
    <xf numFmtId="0" fontId="1" fillId="0" borderId="33" xfId="0" applyFont="1" applyBorder="1" applyAlignment="1">
      <alignment horizontal="center" vertical="center" textRotation="90" wrapText="1"/>
    </xf>
    <xf numFmtId="165" fontId="1" fillId="0" borderId="5" xfId="0" applyNumberFormat="1" applyFont="1" applyBorder="1" applyAlignment="1">
      <alignment horizontal="center" vertical="center"/>
    </xf>
    <xf numFmtId="0" fontId="1" fillId="0" borderId="29" xfId="0" applyFont="1" applyBorder="1" applyAlignment="1">
      <alignment wrapText="1"/>
    </xf>
    <xf numFmtId="164" fontId="2" fillId="0" borderId="10" xfId="0" applyNumberFormat="1" applyFont="1" applyBorder="1" applyAlignment="1">
      <alignment horizontal="center"/>
    </xf>
    <xf numFmtId="164" fontId="2" fillId="0" borderId="12" xfId="0" applyNumberFormat="1" applyFont="1" applyBorder="1" applyAlignment="1">
      <alignment horizontal="center"/>
    </xf>
    <xf numFmtId="164" fontId="1" fillId="0" borderId="4" xfId="0" applyNumberFormat="1" applyFont="1" applyBorder="1" applyAlignment="1">
      <alignment horizontal="center"/>
    </xf>
    <xf numFmtId="164" fontId="1" fillId="0" borderId="0" xfId="0" applyNumberFormat="1" applyFont="1"/>
    <xf numFmtId="164" fontId="1" fillId="0" borderId="36" xfId="0" applyNumberFormat="1" applyFont="1" applyBorder="1" applyAlignment="1">
      <alignment horizontal="center"/>
    </xf>
    <xf numFmtId="164" fontId="1" fillId="0" borderId="35" xfId="0" applyNumberFormat="1" applyFont="1" applyBorder="1" applyAlignment="1">
      <alignment horizontal="center"/>
    </xf>
    <xf numFmtId="164" fontId="1" fillId="0" borderId="5" xfId="0" applyNumberFormat="1" applyFont="1" applyBorder="1" applyAlignment="1">
      <alignment horizontal="center" vertical="center"/>
    </xf>
    <xf numFmtId="164" fontId="1" fillId="0" borderId="29" xfId="0" applyNumberFormat="1" applyFont="1" applyBorder="1" applyAlignment="1">
      <alignment vertical="top" wrapText="1"/>
    </xf>
    <xf numFmtId="164" fontId="1" fillId="0" borderId="29" xfId="2" applyNumberFormat="1" applyFont="1" applyBorder="1" applyAlignment="1">
      <alignment horizontal="center" vertical="center"/>
    </xf>
    <xf numFmtId="164" fontId="2" fillId="0" borderId="30" xfId="2" applyNumberFormat="1" applyFont="1" applyBorder="1" applyAlignment="1">
      <alignment horizontal="center" vertical="center"/>
    </xf>
    <xf numFmtId="164" fontId="1" fillId="0" borderId="5" xfId="2" applyNumberFormat="1" applyFont="1" applyBorder="1" applyAlignment="1">
      <alignment horizontal="center" vertical="center"/>
    </xf>
    <xf numFmtId="9" fontId="1" fillId="0" borderId="0" xfId="0" applyNumberFormat="1" applyFont="1"/>
    <xf numFmtId="165" fontId="1" fillId="0" borderId="0" xfId="0" applyNumberFormat="1" applyFont="1" applyAlignment="1">
      <alignment vertical="center"/>
    </xf>
    <xf numFmtId="0" fontId="1" fillId="0" borderId="42" xfId="0" applyFont="1" applyBorder="1"/>
    <xf numFmtId="2" fontId="1" fillId="0" borderId="31" xfId="0" applyNumberFormat="1" applyFont="1" applyBorder="1" applyAlignment="1">
      <alignment horizontal="center" vertical="center"/>
    </xf>
    <xf numFmtId="164" fontId="1" fillId="0" borderId="2" xfId="0" applyNumberFormat="1" applyFont="1" applyBorder="1" applyAlignment="1">
      <alignment horizontal="center" vertical="center"/>
    </xf>
    <xf numFmtId="164" fontId="1" fillId="0" borderId="21" xfId="0" applyNumberFormat="1" applyFont="1" applyBorder="1" applyAlignment="1">
      <alignment horizontal="center" vertical="center"/>
    </xf>
    <xf numFmtId="164" fontId="1" fillId="0" borderId="22" xfId="0" applyNumberFormat="1" applyFont="1" applyBorder="1" applyAlignment="1">
      <alignment horizontal="center" vertical="center" wrapText="1"/>
    </xf>
    <xf numFmtId="164" fontId="1" fillId="0" borderId="29" xfId="0" applyNumberFormat="1" applyFont="1" applyBorder="1" applyAlignment="1">
      <alignment horizontal="center" vertical="center"/>
    </xf>
    <xf numFmtId="164" fontId="1" fillId="0" borderId="30" xfId="0" applyNumberFormat="1" applyFont="1" applyBorder="1" applyAlignment="1">
      <alignment horizontal="center" vertical="center" wrapText="1"/>
    </xf>
    <xf numFmtId="164" fontId="1" fillId="0" borderId="43" xfId="0" applyNumberFormat="1" applyFont="1" applyBorder="1" applyAlignment="1">
      <alignment horizontal="center" vertical="center" wrapText="1"/>
    </xf>
    <xf numFmtId="164" fontId="1" fillId="0" borderId="16" xfId="0" quotePrefix="1" applyNumberFormat="1" applyFont="1" applyBorder="1" applyAlignment="1">
      <alignment horizontal="center"/>
    </xf>
    <xf numFmtId="164" fontId="1" fillId="0" borderId="16" xfId="0" applyNumberFormat="1" applyFont="1" applyBorder="1" applyAlignment="1">
      <alignment horizontal="center"/>
    </xf>
    <xf numFmtId="0" fontId="2" fillId="0" borderId="34" xfId="0" applyFont="1" applyBorder="1" applyAlignment="1">
      <alignment horizontal="center" vertical="center" textRotation="90" wrapText="1"/>
    </xf>
    <xf numFmtId="0" fontId="1" fillId="0" borderId="44" xfId="0" applyFont="1" applyBorder="1" applyAlignment="1">
      <alignment horizontal="center" vertical="center" wrapText="1"/>
    </xf>
    <xf numFmtId="0" fontId="1" fillId="0" borderId="45" xfId="0" applyFont="1" applyBorder="1" applyAlignment="1">
      <alignment horizontal="center" vertical="center" wrapText="1"/>
    </xf>
    <xf numFmtId="164" fontId="2" fillId="0" borderId="45" xfId="0" applyNumberFormat="1" applyFont="1" applyBorder="1" applyAlignment="1">
      <alignment horizontal="center" vertical="center" wrapText="1"/>
    </xf>
    <xf numFmtId="164" fontId="1" fillId="0" borderId="45" xfId="2" applyNumberFormat="1" applyFont="1" applyBorder="1" applyAlignment="1">
      <alignment horizontal="center" vertical="center"/>
    </xf>
    <xf numFmtId="164" fontId="2" fillId="0" borderId="46" xfId="2" applyNumberFormat="1" applyFont="1" applyBorder="1" applyAlignment="1">
      <alignment horizontal="center" vertical="center"/>
    </xf>
    <xf numFmtId="164" fontId="1" fillId="0" borderId="46" xfId="0" applyNumberFormat="1" applyFont="1" applyBorder="1" applyAlignment="1">
      <alignment horizontal="center" vertical="center" wrapText="1"/>
    </xf>
    <xf numFmtId="164" fontId="1" fillId="0" borderId="44" xfId="2" applyNumberFormat="1" applyFont="1" applyBorder="1" applyAlignment="1">
      <alignment horizontal="center" vertical="center"/>
    </xf>
    <xf numFmtId="164" fontId="2" fillId="0" borderId="10" xfId="3" applyNumberFormat="1" applyFont="1" applyBorder="1" applyAlignment="1">
      <alignment horizontal="center" vertical="center"/>
    </xf>
    <xf numFmtId="164" fontId="2" fillId="0" borderId="13" xfId="3" applyNumberFormat="1" applyFont="1" applyBorder="1" applyAlignment="1">
      <alignment horizontal="center" vertical="center"/>
    </xf>
    <xf numFmtId="164" fontId="2" fillId="0" borderId="14" xfId="3" applyNumberFormat="1" applyFont="1" applyBorder="1" applyAlignment="1">
      <alignment horizontal="center" vertical="center"/>
    </xf>
    <xf numFmtId="166" fontId="2" fillId="0" borderId="4" xfId="0" applyNumberFormat="1" applyFont="1" applyBorder="1" applyAlignment="1">
      <alignment horizontal="center"/>
    </xf>
    <xf numFmtId="166" fontId="1" fillId="0" borderId="7" xfId="0" applyNumberFormat="1" applyFont="1" applyBorder="1" applyAlignment="1">
      <alignment horizontal="center"/>
    </xf>
    <xf numFmtId="166" fontId="2" fillId="0" borderId="7" xfId="0" applyNumberFormat="1" applyFont="1" applyBorder="1" applyAlignment="1">
      <alignment horizontal="center"/>
    </xf>
    <xf numFmtId="165" fontId="1" fillId="0" borderId="2" xfId="0" applyNumberFormat="1" applyFont="1" applyBorder="1" applyAlignment="1">
      <alignment horizontal="center" vertical="center" wrapText="1"/>
    </xf>
    <xf numFmtId="165" fontId="1" fillId="0" borderId="5" xfId="0" applyNumberFormat="1" applyFont="1" applyBorder="1" applyAlignment="1">
      <alignment horizontal="center" vertical="center" wrapText="1"/>
    </xf>
    <xf numFmtId="0" fontId="1" fillId="0" borderId="41" xfId="0" applyFont="1" applyBorder="1" applyAlignment="1">
      <alignment wrapText="1"/>
    </xf>
    <xf numFmtId="0" fontId="2" fillId="0" borderId="41" xfId="0" applyFont="1" applyBorder="1" applyAlignment="1">
      <alignment wrapText="1"/>
    </xf>
    <xf numFmtId="0" fontId="2" fillId="0" borderId="39" xfId="0" applyFont="1" applyBorder="1" applyAlignment="1">
      <alignment wrapText="1"/>
    </xf>
    <xf numFmtId="164" fontId="1" fillId="0" borderId="0" xfId="0" applyNumberFormat="1" applyFont="1" applyAlignment="1">
      <alignment horizontal="center" vertical="justify"/>
    </xf>
    <xf numFmtId="1" fontId="1" fillId="0" borderId="5" xfId="0" applyNumberFormat="1" applyFont="1" applyBorder="1" applyAlignment="1">
      <alignment horizontal="center" vertical="center" wrapText="1"/>
    </xf>
    <xf numFmtId="1" fontId="5" fillId="0" borderId="5" xfId="0" applyNumberFormat="1" applyFont="1" applyBorder="1" applyAlignment="1">
      <alignment horizontal="center" vertical="center"/>
    </xf>
    <xf numFmtId="0" fontId="5" fillId="0" borderId="6" xfId="1" applyFont="1" applyBorder="1" applyAlignment="1">
      <alignment wrapText="1"/>
    </xf>
    <xf numFmtId="1" fontId="1" fillId="0" borderId="5" xfId="0" applyNumberFormat="1" applyFont="1" applyBorder="1" applyAlignment="1">
      <alignment horizontal="center" vertical="center"/>
    </xf>
    <xf numFmtId="1" fontId="1" fillId="0" borderId="32" xfId="0" applyNumberFormat="1" applyFont="1" applyBorder="1" applyAlignment="1">
      <alignment horizontal="center" vertical="center"/>
    </xf>
    <xf numFmtId="0" fontId="1" fillId="0" borderId="0" xfId="0" applyFont="1" applyAlignment="1">
      <alignment horizontal="center"/>
    </xf>
    <xf numFmtId="0" fontId="1" fillId="0" borderId="0" xfId="0" applyFont="1" applyAlignment="1">
      <alignment vertical="justify"/>
    </xf>
    <xf numFmtId="9" fontId="1" fillId="0" borderId="40" xfId="0" applyNumberFormat="1" applyFont="1" applyBorder="1" applyAlignment="1"/>
    <xf numFmtId="9" fontId="1" fillId="0" borderId="0" xfId="0" applyNumberFormat="1" applyFont="1" applyAlignment="1"/>
    <xf numFmtId="9" fontId="1" fillId="0" borderId="0" xfId="0" applyNumberFormat="1" applyFont="1" applyAlignment="1">
      <alignment horizontal="right"/>
    </xf>
    <xf numFmtId="14" fontId="1" fillId="0" borderId="0" xfId="0" applyNumberFormat="1" applyFont="1" applyAlignment="1">
      <alignment horizontal="right"/>
    </xf>
    <xf numFmtId="14" fontId="1" fillId="0" borderId="0" xfId="0" applyNumberFormat="1" applyFont="1" applyAlignment="1"/>
    <xf numFmtId="165" fontId="1" fillId="0" borderId="1" xfId="0" applyNumberFormat="1" applyFont="1" applyBorder="1" applyAlignment="1"/>
    <xf numFmtId="1" fontId="1" fillId="0" borderId="0" xfId="0" applyNumberFormat="1" applyFont="1" applyAlignment="1"/>
    <xf numFmtId="0" fontId="5" fillId="0" borderId="29" xfId="0" applyFont="1" applyBorder="1" applyAlignment="1">
      <alignment vertical="top" wrapText="1"/>
    </xf>
    <xf numFmtId="0" fontId="9" fillId="0" borderId="29" xfId="0" applyFont="1" applyBorder="1" applyAlignment="1">
      <alignment horizontal="center" vertical="top" wrapText="1"/>
    </xf>
    <xf numFmtId="0" fontId="5" fillId="0" borderId="29" xfId="0" applyFont="1" applyBorder="1" applyAlignment="1">
      <alignment vertical="center" wrapText="1"/>
    </xf>
    <xf numFmtId="0" fontId="5" fillId="0" borderId="29" xfId="0" applyFont="1" applyBorder="1" applyAlignment="1">
      <alignment horizontal="center" vertical="center" wrapText="1"/>
    </xf>
    <xf numFmtId="1" fontId="5" fillId="0" borderId="29" xfId="0" applyNumberFormat="1" applyFont="1" applyBorder="1" applyAlignment="1">
      <alignment horizontal="center" vertical="center" wrapText="1"/>
    </xf>
    <xf numFmtId="0" fontId="5" fillId="0" borderId="29" xfId="0" applyFont="1" applyBorder="1" applyAlignment="1">
      <alignment horizontal="left" vertical="center" wrapText="1"/>
    </xf>
    <xf numFmtId="0" fontId="5" fillId="0" borderId="29" xfId="0" applyFont="1" applyBorder="1" applyAlignment="1">
      <alignment horizontal="center" vertical="top" wrapText="1"/>
    </xf>
    <xf numFmtId="1" fontId="5" fillId="0" borderId="29" xfId="0" applyNumberFormat="1" applyFont="1" applyBorder="1" applyAlignment="1">
      <alignment horizontal="center" vertical="top" wrapText="1"/>
    </xf>
    <xf numFmtId="0" fontId="5" fillId="2" borderId="29" xfId="0" applyFont="1" applyFill="1" applyBorder="1" applyAlignment="1">
      <alignment horizontal="center" vertical="center" wrapText="1"/>
    </xf>
    <xf numFmtId="2" fontId="5" fillId="0" borderId="29" xfId="0" applyNumberFormat="1" applyFont="1" applyBorder="1" applyAlignment="1">
      <alignment horizontal="center" vertical="center" wrapText="1"/>
    </xf>
    <xf numFmtId="0" fontId="5" fillId="0" borderId="29" xfId="5" applyFont="1" applyBorder="1" applyAlignment="1">
      <alignment horizontal="center" vertical="center" wrapText="1"/>
    </xf>
    <xf numFmtId="2" fontId="5" fillId="0" borderId="29" xfId="6" applyNumberFormat="1" applyFont="1" applyBorder="1" applyAlignment="1">
      <alignment horizontal="center" vertical="top" wrapText="1"/>
    </xf>
    <xf numFmtId="2" fontId="5" fillId="0" borderId="47" xfId="6" applyNumberFormat="1" applyFont="1" applyBorder="1" applyAlignment="1">
      <alignment horizontal="center" vertical="top" wrapText="1"/>
    </xf>
    <xf numFmtId="164" fontId="10" fillId="0" borderId="45" xfId="0" applyNumberFormat="1" applyFont="1" applyBorder="1" applyAlignment="1">
      <alignment horizontal="center" vertical="top" wrapText="1"/>
    </xf>
    <xf numFmtId="164" fontId="1" fillId="0" borderId="29" xfId="0" applyNumberFormat="1" applyFont="1" applyBorder="1" applyAlignment="1">
      <alignment horizontal="right" vertical="top" wrapText="1"/>
    </xf>
    <xf numFmtId="1" fontId="1" fillId="0" borderId="45" xfId="0" applyNumberFormat="1" applyFont="1" applyFill="1" applyBorder="1" applyAlignment="1">
      <alignment vertical="top" wrapText="1"/>
    </xf>
    <xf numFmtId="1" fontId="1" fillId="0" borderId="45" xfId="0" applyNumberFormat="1" applyFont="1" applyFill="1" applyBorder="1" applyAlignment="1">
      <alignment horizontal="center" vertical="center" wrapText="1"/>
    </xf>
    <xf numFmtId="1" fontId="1" fillId="0" borderId="29" xfId="0" applyNumberFormat="1" applyFont="1" applyFill="1" applyBorder="1" applyAlignment="1">
      <alignment horizontal="right" vertical="top" wrapText="1"/>
    </xf>
    <xf numFmtId="0" fontId="1" fillId="0" borderId="29" xfId="0" applyFont="1" applyFill="1" applyBorder="1" applyAlignment="1">
      <alignment horizontal="left" vertical="top" wrapText="1"/>
    </xf>
    <xf numFmtId="0" fontId="1" fillId="0" borderId="29" xfId="0" applyFont="1" applyFill="1" applyBorder="1" applyAlignment="1">
      <alignment horizontal="right" vertical="top" wrapText="1"/>
    </xf>
    <xf numFmtId="0" fontId="1" fillId="0" borderId="0" xfId="0" applyFont="1" applyFill="1" applyBorder="1" applyAlignment="1">
      <alignment vertical="top" wrapText="1"/>
    </xf>
    <xf numFmtId="0" fontId="1" fillId="0" borderId="47" xfId="0" applyFont="1" applyBorder="1" applyAlignment="1">
      <alignment horizontal="center" vertical="center" wrapText="1"/>
    </xf>
    <xf numFmtId="0" fontId="1" fillId="0" borderId="6" xfId="0" applyFont="1" applyBorder="1" applyAlignment="1">
      <alignment wrapText="1"/>
    </xf>
    <xf numFmtId="0" fontId="5" fillId="0" borderId="29" xfId="0" applyFont="1" applyFill="1" applyBorder="1" applyAlignment="1">
      <alignment horizontal="center" vertical="center"/>
    </xf>
    <xf numFmtId="0" fontId="5" fillId="0" borderId="29" xfId="0" applyFont="1" applyBorder="1" applyAlignment="1">
      <alignment horizontal="left" vertical="center"/>
    </xf>
    <xf numFmtId="0" fontId="5" fillId="0" borderId="29" xfId="0" applyFont="1" applyFill="1" applyBorder="1" applyAlignment="1">
      <alignment horizontal="right" vertical="center"/>
    </xf>
    <xf numFmtId="0" fontId="5" fillId="0" borderId="29" xfId="0" applyFont="1" applyFill="1" applyBorder="1" applyAlignment="1">
      <alignment horizontal="center" vertical="center" wrapText="1"/>
    </xf>
    <xf numFmtId="0" fontId="5" fillId="0" borderId="29" xfId="0" applyFont="1" applyFill="1" applyBorder="1" applyAlignment="1">
      <alignment vertical="center"/>
    </xf>
    <xf numFmtId="0" fontId="10" fillId="0" borderId="29" xfId="0" applyFont="1" applyBorder="1" applyAlignment="1">
      <alignment horizontal="left" vertical="center" wrapText="1"/>
    </xf>
    <xf numFmtId="0" fontId="5" fillId="0" borderId="29" xfId="0" applyFont="1" applyFill="1" applyBorder="1" applyAlignment="1">
      <alignment vertical="center" wrapText="1"/>
    </xf>
    <xf numFmtId="43" fontId="5" fillId="0" borderId="29" xfId="4" applyFont="1" applyBorder="1" applyAlignment="1">
      <alignment horizontal="center" vertical="center"/>
    </xf>
    <xf numFmtId="165" fontId="1" fillId="0" borderId="48" xfId="0" applyNumberFormat="1" applyFont="1" applyBorder="1" applyAlignment="1">
      <alignment horizontal="center" vertical="center"/>
    </xf>
    <xf numFmtId="164" fontId="1" fillId="0" borderId="46" xfId="0" applyNumberFormat="1" applyFont="1" applyFill="1" applyBorder="1" applyAlignment="1">
      <alignment horizontal="center" vertical="center" wrapText="1"/>
    </xf>
    <xf numFmtId="0" fontId="10" fillId="0" borderId="0" xfId="0" applyFont="1"/>
    <xf numFmtId="0" fontId="1" fillId="0" borderId="44" xfId="0" applyFont="1" applyFill="1" applyBorder="1" applyAlignment="1">
      <alignment horizontal="center" vertical="center" wrapText="1"/>
    </xf>
    <xf numFmtId="165" fontId="1" fillId="0" borderId="5" xfId="0" applyNumberFormat="1" applyFont="1" applyFill="1" applyBorder="1" applyAlignment="1">
      <alignment horizontal="center" vertical="center"/>
    </xf>
    <xf numFmtId="0" fontId="1" fillId="0" borderId="0" xfId="0" applyFont="1" applyFill="1" applyAlignment="1">
      <alignment horizontal="right" vertical="center"/>
    </xf>
    <xf numFmtId="165" fontId="1" fillId="0" borderId="0" xfId="0" applyNumberFormat="1" applyFont="1" applyFill="1" applyAlignment="1">
      <alignment vertical="center"/>
    </xf>
    <xf numFmtId="0" fontId="1" fillId="0" borderId="0" xfId="0" applyFont="1" applyFill="1" applyAlignment="1">
      <alignment vertical="center"/>
    </xf>
    <xf numFmtId="0" fontId="1" fillId="0" borderId="0" xfId="0" applyFont="1" applyFill="1"/>
    <xf numFmtId="0" fontId="1" fillId="0" borderId="0" xfId="0" applyFont="1" applyFill="1" applyAlignment="1">
      <alignment horizontal="left"/>
    </xf>
    <xf numFmtId="0" fontId="1" fillId="0" borderId="0" xfId="0" applyFont="1" applyFill="1" applyAlignment="1">
      <alignment horizontal="left" vertical="center"/>
    </xf>
    <xf numFmtId="0" fontId="2" fillId="0" borderId="0" xfId="0" applyFont="1" applyFill="1" applyAlignment="1">
      <alignment vertical="center"/>
    </xf>
    <xf numFmtId="0" fontId="2" fillId="0" borderId="0" xfId="0" applyFont="1" applyFill="1" applyAlignment="1">
      <alignment horizontal="center" vertical="center"/>
    </xf>
    <xf numFmtId="0" fontId="1" fillId="0" borderId="0" xfId="0" applyFont="1" applyFill="1" applyAlignment="1">
      <alignment wrapText="1"/>
    </xf>
    <xf numFmtId="0" fontId="1" fillId="0" borderId="0" xfId="0" applyFont="1" applyFill="1" applyAlignment="1">
      <alignment horizontal="right"/>
    </xf>
    <xf numFmtId="0" fontId="1" fillId="0" borderId="0" xfId="0" applyFont="1" applyFill="1" applyAlignment="1">
      <alignment vertical="center" wrapText="1"/>
    </xf>
    <xf numFmtId="14" fontId="1" fillId="0" borderId="0" xfId="0" applyNumberFormat="1" applyFont="1" applyFill="1" applyAlignment="1">
      <alignment horizontal="right"/>
    </xf>
    <xf numFmtId="9" fontId="1" fillId="0" borderId="0" xfId="0" applyNumberFormat="1" applyFont="1" applyFill="1" applyAlignment="1">
      <alignment horizontal="right"/>
    </xf>
    <xf numFmtId="0" fontId="2" fillId="0" borderId="0" xfId="0" applyFont="1" applyFill="1" applyAlignment="1">
      <alignment horizontal="right" vertical="center"/>
    </xf>
    <xf numFmtId="14" fontId="1" fillId="0" borderId="0" xfId="0" applyNumberFormat="1" applyFont="1" applyFill="1" applyAlignment="1">
      <alignment horizontal="left"/>
    </xf>
    <xf numFmtId="0" fontId="1" fillId="0" borderId="32" xfId="0" applyFont="1" applyFill="1" applyBorder="1" applyAlignment="1">
      <alignment horizontal="center" vertical="center" textRotation="90" wrapText="1"/>
    </xf>
    <xf numFmtId="0" fontId="1" fillId="0" borderId="33" xfId="0" applyFont="1" applyFill="1" applyBorder="1" applyAlignment="1">
      <alignment horizontal="center" vertical="center" textRotation="90" wrapText="1"/>
    </xf>
    <xf numFmtId="0" fontId="2" fillId="0" borderId="34" xfId="0" applyFont="1" applyFill="1" applyBorder="1" applyAlignment="1">
      <alignment horizontal="center" vertical="center" textRotation="90" wrapText="1"/>
    </xf>
    <xf numFmtId="164" fontId="1" fillId="0" borderId="44" xfId="2" applyNumberFormat="1" applyFont="1" applyFill="1" applyBorder="1" applyAlignment="1">
      <alignment horizontal="center" vertical="center"/>
    </xf>
    <xf numFmtId="164" fontId="1" fillId="0" borderId="45" xfId="2" applyNumberFormat="1" applyFont="1" applyFill="1" applyBorder="1" applyAlignment="1">
      <alignment horizontal="center" vertical="center"/>
    </xf>
    <xf numFmtId="164" fontId="2" fillId="0" borderId="46" xfId="2" applyNumberFormat="1" applyFont="1" applyFill="1" applyBorder="1" applyAlignment="1">
      <alignment horizontal="center" vertical="center"/>
    </xf>
    <xf numFmtId="164" fontId="1" fillId="0" borderId="29" xfId="2" applyNumberFormat="1" applyFont="1" applyFill="1" applyBorder="1" applyAlignment="1">
      <alignment horizontal="center" vertical="center"/>
    </xf>
    <xf numFmtId="164" fontId="2" fillId="0" borderId="30" xfId="2" applyNumberFormat="1" applyFont="1" applyFill="1" applyBorder="1" applyAlignment="1">
      <alignment horizontal="center" vertical="center"/>
    </xf>
    <xf numFmtId="164" fontId="1" fillId="0" borderId="5" xfId="2" applyNumberFormat="1" applyFont="1" applyFill="1" applyBorder="1" applyAlignment="1">
      <alignment horizontal="center" vertical="center"/>
    </xf>
    <xf numFmtId="164" fontId="10" fillId="0" borderId="29" xfId="0" applyNumberFormat="1" applyFont="1" applyFill="1" applyBorder="1" applyAlignment="1">
      <alignment horizontal="center" vertical="top" wrapText="1"/>
    </xf>
    <xf numFmtId="164" fontId="1" fillId="0" borderId="29" xfId="0" applyNumberFormat="1" applyFont="1" applyFill="1" applyBorder="1" applyAlignment="1">
      <alignment horizontal="center" vertical="center" wrapText="1"/>
    </xf>
    <xf numFmtId="164" fontId="1" fillId="0" borderId="29" xfId="0" applyNumberFormat="1" applyFont="1" applyFill="1" applyBorder="1" applyAlignment="1">
      <alignment vertical="top" wrapText="1"/>
    </xf>
    <xf numFmtId="164" fontId="1" fillId="0" borderId="29" xfId="0" applyNumberFormat="1" applyFont="1" applyFill="1" applyBorder="1" applyAlignment="1">
      <alignment horizontal="right" vertical="top" wrapText="1"/>
    </xf>
    <xf numFmtId="164" fontId="2" fillId="0" borderId="10" xfId="3" applyNumberFormat="1" applyFont="1" applyFill="1" applyBorder="1" applyAlignment="1">
      <alignment horizontal="center" vertical="center"/>
    </xf>
    <xf numFmtId="164" fontId="2" fillId="0" borderId="13" xfId="3" applyNumberFormat="1" applyFont="1" applyFill="1" applyBorder="1" applyAlignment="1">
      <alignment horizontal="center" vertical="center"/>
    </xf>
    <xf numFmtId="164" fontId="2" fillId="0" borderId="14" xfId="3" applyNumberFormat="1" applyFont="1" applyFill="1" applyBorder="1" applyAlignment="1">
      <alignment horizontal="center" vertical="center"/>
    </xf>
    <xf numFmtId="9" fontId="1" fillId="0" borderId="0" xfId="0" applyNumberFormat="1" applyFont="1" applyFill="1" applyAlignment="1"/>
    <xf numFmtId="165" fontId="1" fillId="0" borderId="1" xfId="0" applyNumberFormat="1" applyFont="1" applyFill="1" applyBorder="1" applyAlignment="1"/>
    <xf numFmtId="9" fontId="1" fillId="0" borderId="0" xfId="0" applyNumberFormat="1" applyFont="1" applyFill="1"/>
    <xf numFmtId="2" fontId="9" fillId="0" borderId="29" xfId="0" applyNumberFormat="1" applyFont="1" applyFill="1" applyBorder="1" applyAlignment="1">
      <alignment horizontal="center" vertical="top" wrapText="1"/>
    </xf>
    <xf numFmtId="2" fontId="1" fillId="0" borderId="0" xfId="0" applyNumberFormat="1" applyFont="1" applyFill="1" applyAlignment="1">
      <alignment vertical="center"/>
    </xf>
    <xf numFmtId="0" fontId="1" fillId="0" borderId="45" xfId="0" applyFont="1" applyFill="1" applyBorder="1" applyAlignment="1">
      <alignment horizontal="center" vertical="center" wrapText="1"/>
    </xf>
    <xf numFmtId="164" fontId="10" fillId="0" borderId="45" xfId="0" applyNumberFormat="1" applyFont="1" applyFill="1" applyBorder="1" applyAlignment="1">
      <alignment horizontal="center" vertical="top" wrapText="1"/>
    </xf>
    <xf numFmtId="164" fontId="2" fillId="0" borderId="45" xfId="0" applyNumberFormat="1" applyFont="1" applyFill="1" applyBorder="1" applyAlignment="1">
      <alignment horizontal="center" vertical="center" wrapText="1"/>
    </xf>
    <xf numFmtId="0" fontId="1" fillId="0" borderId="29" xfId="0" applyFont="1" applyFill="1" applyBorder="1" applyAlignment="1">
      <alignment wrapText="1"/>
    </xf>
    <xf numFmtId="164" fontId="1" fillId="0" borderId="45" xfId="0" applyNumberFormat="1" applyFont="1" applyFill="1" applyBorder="1" applyAlignment="1">
      <alignment vertical="top" wrapText="1"/>
    </xf>
    <xf numFmtId="164" fontId="5" fillId="0" borderId="45" xfId="0" applyNumberFormat="1" applyFont="1" applyFill="1" applyBorder="1" applyAlignment="1">
      <alignment horizontal="center" vertical="center" wrapText="1"/>
    </xf>
    <xf numFmtId="0" fontId="11" fillId="0" borderId="29" xfId="0" applyFont="1" applyFill="1" applyBorder="1" applyAlignment="1">
      <alignment horizontal="left" vertical="center" wrapText="1"/>
    </xf>
    <xf numFmtId="0" fontId="12" fillId="0" borderId="17" xfId="0" applyFont="1" applyFill="1" applyBorder="1" applyAlignment="1">
      <alignment horizontal="left" vertical="top" wrapText="1"/>
    </xf>
    <xf numFmtId="0" fontId="12" fillId="0" borderId="17" xfId="0" applyFont="1" applyFill="1" applyBorder="1" applyAlignment="1">
      <alignment horizontal="center" vertical="center" wrapText="1"/>
    </xf>
    <xf numFmtId="0" fontId="12" fillId="0" borderId="29" xfId="0" applyFont="1" applyFill="1" applyBorder="1" applyAlignment="1">
      <alignment horizontal="left" vertical="top" wrapText="1"/>
    </xf>
    <xf numFmtId="0" fontId="12" fillId="0" borderId="29" xfId="0" applyFont="1" applyFill="1" applyBorder="1" applyAlignment="1">
      <alignment horizontal="center" vertical="center" wrapText="1"/>
    </xf>
    <xf numFmtId="0" fontId="1" fillId="0" borderId="29" xfId="0" applyFont="1" applyFill="1" applyBorder="1" applyAlignment="1">
      <alignment horizontal="center" vertical="center" wrapText="1"/>
    </xf>
    <xf numFmtId="0" fontId="12" fillId="0" borderId="27" xfId="0" applyFont="1" applyFill="1" applyBorder="1" applyAlignment="1">
      <alignment horizontal="left" vertical="top" wrapText="1"/>
    </xf>
    <xf numFmtId="0" fontId="12" fillId="0" borderId="27" xfId="0" applyFont="1" applyFill="1" applyBorder="1" applyAlignment="1">
      <alignment horizontal="center" vertical="center" wrapText="1"/>
    </xf>
    <xf numFmtId="9" fontId="1" fillId="0" borderId="40" xfId="0" applyNumberFormat="1" applyFont="1" applyFill="1" applyBorder="1" applyAlignment="1"/>
    <xf numFmtId="2" fontId="1" fillId="0" borderId="0" xfId="0" applyNumberFormat="1" applyFont="1" applyFill="1" applyAlignment="1">
      <alignment horizontal="center" vertical="center"/>
    </xf>
    <xf numFmtId="165" fontId="1" fillId="0" borderId="46" xfId="0" applyNumberFormat="1" applyFont="1" applyFill="1" applyBorder="1" applyAlignment="1">
      <alignment horizontal="center" vertical="center" wrapText="1"/>
    </xf>
    <xf numFmtId="0" fontId="1" fillId="0" borderId="15" xfId="0" applyFont="1" applyBorder="1" applyAlignment="1">
      <alignment horizontal="center" wrapText="1"/>
    </xf>
    <xf numFmtId="0" fontId="1" fillId="0" borderId="0" xfId="0" applyFont="1" applyAlignment="1">
      <alignment horizontal="center"/>
    </xf>
    <xf numFmtId="0" fontId="1" fillId="0" borderId="0" xfId="0" applyFont="1" applyAlignment="1">
      <alignment horizontal="right"/>
    </xf>
    <xf numFmtId="0" fontId="1" fillId="0" borderId="10" xfId="0" applyFont="1" applyBorder="1" applyAlignment="1">
      <alignment horizontal="left"/>
    </xf>
    <xf numFmtId="0" fontId="1" fillId="0" borderId="13" xfId="0" applyFont="1" applyBorder="1" applyAlignment="1">
      <alignment horizontal="left"/>
    </xf>
    <xf numFmtId="0" fontId="1" fillId="0" borderId="1" xfId="0" applyFont="1" applyBorder="1" applyAlignment="1">
      <alignment horizontal="center" wrapText="1"/>
    </xf>
    <xf numFmtId="0" fontId="2" fillId="0" borderId="0" xfId="0" applyFont="1" applyAlignment="1">
      <alignment horizontal="right" vertical="justify"/>
    </xf>
    <xf numFmtId="164" fontId="2" fillId="0" borderId="41" xfId="0" applyNumberFormat="1" applyFont="1" applyBorder="1" applyAlignment="1">
      <alignment horizontal="left"/>
    </xf>
    <xf numFmtId="0" fontId="2" fillId="0" borderId="0" xfId="0" applyFont="1" applyAlignment="1">
      <alignment horizontal="center"/>
    </xf>
    <xf numFmtId="0" fontId="1" fillId="0" borderId="15" xfId="0" applyFont="1" applyBorder="1" applyAlignment="1">
      <alignment horizontal="center" vertical="top"/>
    </xf>
    <xf numFmtId="164" fontId="2" fillId="0" borderId="39" xfId="0" applyNumberFormat="1" applyFont="1" applyBorder="1" applyAlignment="1">
      <alignment horizontal="left"/>
    </xf>
    <xf numFmtId="0" fontId="1" fillId="0" borderId="0" xfId="0" applyFont="1" applyAlignment="1">
      <alignment horizontal="center" vertical="justify"/>
    </xf>
    <xf numFmtId="0" fontId="1" fillId="0" borderId="20" xfId="0" applyFont="1" applyBorder="1" applyAlignment="1">
      <alignment horizontal="center" vertical="center" wrapText="1"/>
    </xf>
    <xf numFmtId="0" fontId="1" fillId="0" borderId="21" xfId="0" applyFont="1" applyBorder="1" applyAlignment="1">
      <alignment horizontal="center" vertical="center" wrapText="1"/>
    </xf>
    <xf numFmtId="0" fontId="1" fillId="0" borderId="22" xfId="0" applyFont="1" applyBorder="1" applyAlignment="1">
      <alignment horizontal="center" vertical="center" wrapText="1"/>
    </xf>
    <xf numFmtId="0" fontId="1" fillId="0" borderId="28" xfId="0" applyFont="1" applyBorder="1" applyAlignment="1">
      <alignment horizontal="center" vertical="center" wrapText="1"/>
    </xf>
    <xf numFmtId="0" fontId="2" fillId="0" borderId="0" xfId="0" applyFont="1" applyAlignment="1">
      <alignment horizontal="right"/>
    </xf>
    <xf numFmtId="164" fontId="1" fillId="0" borderId="39" xfId="0" applyNumberFormat="1" applyFont="1" applyBorder="1" applyAlignment="1">
      <alignment horizontal="center"/>
    </xf>
    <xf numFmtId="164" fontId="1" fillId="0" borderId="29" xfId="0" applyNumberFormat="1" applyFont="1" applyBorder="1" applyAlignment="1">
      <alignment horizontal="left" vertical="top" wrapText="1"/>
    </xf>
    <xf numFmtId="164" fontId="1" fillId="0" borderId="30" xfId="0" applyNumberFormat="1" applyFont="1" applyBorder="1" applyAlignment="1">
      <alignment horizontal="left" vertical="top" wrapText="1"/>
    </xf>
    <xf numFmtId="0" fontId="1" fillId="0" borderId="2" xfId="0" applyFont="1" applyBorder="1" applyAlignment="1">
      <alignment horizontal="center" vertical="center" textRotation="90" wrapText="1"/>
    </xf>
    <xf numFmtId="0" fontId="1" fillId="0" borderId="8" xfId="0" applyFont="1" applyBorder="1" applyAlignment="1">
      <alignment horizontal="center" vertical="center" textRotation="90" wrapText="1"/>
    </xf>
    <xf numFmtId="0" fontId="1" fillId="0" borderId="17" xfId="0" applyFont="1" applyBorder="1" applyAlignment="1">
      <alignment horizontal="center" vertical="center" wrapText="1"/>
    </xf>
    <xf numFmtId="0" fontId="1" fillId="0" borderId="23"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25" xfId="0" applyFont="1" applyBorder="1" applyAlignment="1">
      <alignment horizontal="center" vertical="center" wrapText="1"/>
    </xf>
    <xf numFmtId="0" fontId="1" fillId="0" borderId="4" xfId="0" applyFont="1" applyBorder="1" applyAlignment="1">
      <alignment horizontal="center" vertical="center" wrapText="1"/>
    </xf>
    <xf numFmtId="0" fontId="1" fillId="0" borderId="9" xfId="0" applyFont="1" applyBorder="1" applyAlignment="1">
      <alignment horizontal="center" vertical="center" wrapText="1"/>
    </xf>
    <xf numFmtId="164" fontId="1" fillId="0" borderId="21" xfId="0" applyNumberFormat="1" applyFont="1" applyBorder="1" applyAlignment="1">
      <alignment horizontal="left" vertical="top" wrapText="1"/>
    </xf>
    <xf numFmtId="164" fontId="1" fillId="0" borderId="22" xfId="0" applyNumberFormat="1" applyFont="1" applyBorder="1" applyAlignment="1">
      <alignment horizontal="left" vertical="top" wrapText="1"/>
    </xf>
    <xf numFmtId="0" fontId="2" fillId="0" borderId="37" xfId="0" applyFont="1" applyBorder="1" applyAlignment="1">
      <alignment horizontal="right"/>
    </xf>
    <xf numFmtId="0" fontId="2" fillId="0" borderId="38" xfId="0" applyFont="1" applyBorder="1" applyAlignment="1">
      <alignment horizontal="right"/>
    </xf>
    <xf numFmtId="0" fontId="2" fillId="0" borderId="2" xfId="0" applyFont="1" applyBorder="1" applyAlignment="1">
      <alignment horizontal="right"/>
    </xf>
    <xf numFmtId="0" fontId="2" fillId="0" borderId="21" xfId="0" applyFont="1" applyBorder="1" applyAlignment="1">
      <alignment horizontal="right"/>
    </xf>
    <xf numFmtId="0" fontId="2" fillId="0" borderId="22" xfId="0" applyFont="1" applyBorder="1" applyAlignment="1">
      <alignment horizontal="right"/>
    </xf>
    <xf numFmtId="0" fontId="1" fillId="0" borderId="5" xfId="0" applyFont="1" applyBorder="1" applyAlignment="1">
      <alignment horizontal="right"/>
    </xf>
    <xf numFmtId="0" fontId="1" fillId="0" borderId="29" xfId="0" applyFont="1" applyBorder="1" applyAlignment="1">
      <alignment horizontal="right"/>
    </xf>
    <xf numFmtId="0" fontId="1" fillId="0" borderId="30" xfId="0" applyFont="1" applyBorder="1" applyAlignment="1">
      <alignment horizontal="right"/>
    </xf>
    <xf numFmtId="0" fontId="2" fillId="0" borderId="5" xfId="0" applyFont="1" applyBorder="1" applyAlignment="1">
      <alignment horizontal="right"/>
    </xf>
    <xf numFmtId="0" fontId="2" fillId="0" borderId="29" xfId="0" applyFont="1" applyBorder="1" applyAlignment="1">
      <alignment horizontal="right"/>
    </xf>
    <xf numFmtId="0" fontId="2" fillId="0" borderId="30" xfId="0" applyFont="1" applyBorder="1" applyAlignment="1">
      <alignment horizontal="right"/>
    </xf>
    <xf numFmtId="0" fontId="2" fillId="0" borderId="32" xfId="0" applyFont="1" applyBorder="1" applyAlignment="1">
      <alignment horizontal="right"/>
    </xf>
    <xf numFmtId="0" fontId="2" fillId="0" borderId="33" xfId="0" applyFont="1" applyBorder="1" applyAlignment="1">
      <alignment horizontal="right"/>
    </xf>
    <xf numFmtId="0" fontId="2" fillId="0" borderId="34" xfId="0" applyFont="1" applyBorder="1" applyAlignment="1">
      <alignment horizontal="right"/>
    </xf>
    <xf numFmtId="0" fontId="2" fillId="0" borderId="1" xfId="0" applyFont="1" applyBorder="1" applyAlignment="1">
      <alignment horizontal="center" vertical="center"/>
    </xf>
    <xf numFmtId="0" fontId="1" fillId="0" borderId="0" xfId="0" applyFont="1" applyAlignment="1">
      <alignment horizontal="center" vertical="center"/>
    </xf>
    <xf numFmtId="0" fontId="1" fillId="0" borderId="0" xfId="0" applyFont="1" applyAlignment="1">
      <alignment horizontal="center" vertical="center" wrapText="1"/>
    </xf>
    <xf numFmtId="0" fontId="1" fillId="0" borderId="2" xfId="0" applyFont="1" applyBorder="1" applyAlignment="1">
      <alignment horizontal="center" vertical="center"/>
    </xf>
    <xf numFmtId="0" fontId="1" fillId="0" borderId="21" xfId="0" applyFont="1" applyBorder="1" applyAlignment="1">
      <alignment horizontal="center" vertical="center"/>
    </xf>
    <xf numFmtId="0" fontId="1" fillId="0" borderId="22" xfId="0" applyFont="1" applyBorder="1" applyAlignment="1">
      <alignment horizontal="center" vertical="center"/>
    </xf>
    <xf numFmtId="2" fontId="1" fillId="0" borderId="0" xfId="0" applyNumberFormat="1" applyFont="1" applyAlignment="1">
      <alignment horizontal="right" vertical="center"/>
    </xf>
    <xf numFmtId="0" fontId="1" fillId="0" borderId="32" xfId="0" applyFont="1" applyBorder="1" applyAlignment="1">
      <alignment horizontal="center" vertical="center" textRotation="90" wrapText="1"/>
    </xf>
    <xf numFmtId="0" fontId="1" fillId="0" borderId="21" xfId="0" applyFont="1" applyBorder="1" applyAlignment="1">
      <alignment horizontal="center" vertical="center" textRotation="90" wrapText="1"/>
    </xf>
    <xf numFmtId="0" fontId="1" fillId="0" borderId="33" xfId="0" applyFont="1" applyBorder="1" applyAlignment="1">
      <alignment horizontal="center" vertical="center" textRotation="90" wrapText="1"/>
    </xf>
    <xf numFmtId="0" fontId="1" fillId="0" borderId="33" xfId="0" applyFont="1" applyBorder="1" applyAlignment="1">
      <alignment horizontal="center" vertical="center"/>
    </xf>
    <xf numFmtId="0" fontId="1" fillId="0" borderId="21" xfId="0" applyFont="1" applyBorder="1" applyAlignment="1">
      <alignment horizontal="center" vertical="center" textRotation="90"/>
    </xf>
    <xf numFmtId="0" fontId="1" fillId="0" borderId="33" xfId="0" applyFont="1" applyBorder="1" applyAlignment="1">
      <alignment horizontal="center" vertical="center" textRotation="90"/>
    </xf>
    <xf numFmtId="164" fontId="1" fillId="0" borderId="0" xfId="0" applyNumberFormat="1" applyFont="1" applyAlignment="1">
      <alignment horizontal="center" vertical="center"/>
    </xf>
    <xf numFmtId="165" fontId="1" fillId="0" borderId="39" xfId="0" applyNumberFormat="1" applyFont="1" applyBorder="1" applyAlignment="1">
      <alignment horizontal="left" wrapText="1"/>
    </xf>
    <xf numFmtId="0" fontId="1" fillId="0" borderId="22" xfId="0" applyFont="1" applyBorder="1" applyAlignment="1">
      <alignment horizontal="center" vertical="center" textRotation="90" wrapText="1"/>
    </xf>
    <xf numFmtId="0" fontId="1" fillId="0" borderId="34" xfId="0" applyFont="1" applyBorder="1" applyAlignment="1">
      <alignment horizontal="center" vertical="center" textRotation="90" wrapText="1"/>
    </xf>
    <xf numFmtId="165" fontId="1" fillId="0" borderId="1" xfId="0" applyNumberFormat="1" applyFont="1" applyBorder="1" applyAlignment="1">
      <alignment wrapText="1"/>
    </xf>
    <xf numFmtId="0" fontId="2" fillId="0" borderId="10" xfId="3" applyFont="1" applyBorder="1" applyAlignment="1">
      <alignment horizontal="right" wrapText="1"/>
    </xf>
    <xf numFmtId="0" fontId="2" fillId="0" borderId="13" xfId="3" applyFont="1" applyBorder="1" applyAlignment="1">
      <alignment horizontal="right" wrapText="1"/>
    </xf>
    <xf numFmtId="0" fontId="2" fillId="0" borderId="14" xfId="3" applyFont="1" applyBorder="1" applyAlignment="1">
      <alignment horizontal="right" wrapText="1"/>
    </xf>
    <xf numFmtId="164" fontId="1" fillId="0" borderId="0" xfId="0" applyNumberFormat="1" applyFont="1" applyFill="1" applyAlignment="1">
      <alignment horizontal="center" vertical="center"/>
    </xf>
    <xf numFmtId="0" fontId="1" fillId="0" borderId="2" xfId="0" applyFont="1" applyFill="1" applyBorder="1" applyAlignment="1">
      <alignment horizontal="center" vertical="center"/>
    </xf>
    <xf numFmtId="0" fontId="1" fillId="0" borderId="21" xfId="0" applyFont="1" applyFill="1" applyBorder="1" applyAlignment="1">
      <alignment horizontal="center" vertical="center"/>
    </xf>
    <xf numFmtId="0" fontId="1" fillId="0" borderId="22" xfId="0" applyFont="1" applyFill="1" applyBorder="1" applyAlignment="1">
      <alignment horizontal="center" vertical="center"/>
    </xf>
    <xf numFmtId="0" fontId="2" fillId="0" borderId="1" xfId="0" applyFont="1" applyFill="1" applyBorder="1" applyAlignment="1">
      <alignment horizontal="center" vertical="center"/>
    </xf>
    <xf numFmtId="0" fontId="1" fillId="0" borderId="15" xfId="0" applyFont="1" applyFill="1" applyBorder="1" applyAlignment="1">
      <alignment horizontal="center" vertical="top"/>
    </xf>
    <xf numFmtId="165" fontId="1" fillId="0" borderId="39" xfId="0" applyNumberFormat="1" applyFont="1" applyFill="1" applyBorder="1" applyAlignment="1">
      <alignment horizontal="left" wrapText="1"/>
    </xf>
    <xf numFmtId="0" fontId="1" fillId="0" borderId="15" xfId="0" applyFont="1" applyFill="1" applyBorder="1" applyAlignment="1">
      <alignment horizontal="center" wrapText="1"/>
    </xf>
    <xf numFmtId="0" fontId="1" fillId="0" borderId="0" xfId="0" applyFont="1" applyFill="1" applyAlignment="1">
      <alignment horizontal="center" vertical="center"/>
    </xf>
    <xf numFmtId="2" fontId="1" fillId="0" borderId="0" xfId="0" applyNumberFormat="1" applyFont="1" applyFill="1" applyAlignment="1">
      <alignment horizontal="right" vertical="center"/>
    </xf>
    <xf numFmtId="165" fontId="1" fillId="0" borderId="1" xfId="0" applyNumberFormat="1" applyFont="1" applyFill="1" applyBorder="1" applyAlignment="1">
      <alignment wrapText="1"/>
    </xf>
    <xf numFmtId="0" fontId="1" fillId="0" borderId="21" xfId="0" applyFont="1" applyFill="1" applyBorder="1" applyAlignment="1">
      <alignment horizontal="center" vertical="center" textRotation="90" wrapText="1"/>
    </xf>
    <xf numFmtId="0" fontId="1" fillId="0" borderId="33" xfId="0" applyFont="1" applyFill="1" applyBorder="1" applyAlignment="1">
      <alignment horizontal="center" vertical="center" textRotation="90" wrapText="1"/>
    </xf>
    <xf numFmtId="0" fontId="1" fillId="0" borderId="33" xfId="0" applyFont="1" applyFill="1" applyBorder="1" applyAlignment="1">
      <alignment horizontal="center" vertical="center"/>
    </xf>
    <xf numFmtId="0" fontId="1" fillId="0" borderId="21" xfId="0" applyFont="1" applyFill="1" applyBorder="1" applyAlignment="1">
      <alignment horizontal="center" vertical="center" textRotation="90"/>
    </xf>
    <xf numFmtId="0" fontId="1" fillId="0" borderId="33" xfId="0" applyFont="1" applyFill="1" applyBorder="1" applyAlignment="1">
      <alignment horizontal="center" vertical="center" textRotation="90"/>
    </xf>
    <xf numFmtId="0" fontId="1" fillId="0" borderId="22" xfId="0" applyFont="1" applyFill="1" applyBorder="1" applyAlignment="1">
      <alignment horizontal="center" vertical="center" textRotation="90" wrapText="1"/>
    </xf>
    <xf numFmtId="0" fontId="1" fillId="0" borderId="34" xfId="0" applyFont="1" applyFill="1" applyBorder="1" applyAlignment="1">
      <alignment horizontal="center" vertical="center" textRotation="90" wrapText="1"/>
    </xf>
    <xf numFmtId="0" fontId="1" fillId="0" borderId="2" xfId="0" applyFont="1" applyFill="1" applyBorder="1" applyAlignment="1">
      <alignment horizontal="center" vertical="center" textRotation="90" wrapText="1"/>
    </xf>
    <xf numFmtId="0" fontId="1" fillId="0" borderId="32" xfId="0" applyFont="1" applyFill="1" applyBorder="1" applyAlignment="1">
      <alignment horizontal="center" vertical="center" textRotation="90" wrapText="1"/>
    </xf>
    <xf numFmtId="0" fontId="1" fillId="0" borderId="0" xfId="0" applyFont="1" applyFill="1" applyAlignment="1">
      <alignment horizontal="center" vertical="center" wrapText="1"/>
    </xf>
    <xf numFmtId="0" fontId="1" fillId="0" borderId="27" xfId="0" applyFont="1" applyBorder="1" applyAlignment="1">
      <alignment horizontal="center" vertical="center"/>
    </xf>
    <xf numFmtId="0" fontId="1" fillId="0" borderId="27" xfId="0" applyFont="1" applyBorder="1" applyAlignment="1">
      <alignment horizontal="center" vertical="center" textRotation="90"/>
    </xf>
    <xf numFmtId="0" fontId="1" fillId="0" borderId="28" xfId="0" applyFont="1" applyBorder="1" applyAlignment="1">
      <alignment horizontal="center" vertical="center" textRotation="90" wrapText="1"/>
    </xf>
  </cellXfs>
  <cellStyles count="7">
    <cellStyle name="Komats" xfId="4" builtinId="3"/>
    <cellStyle name="Normal 2" xfId="2"/>
    <cellStyle name="Normal 2 4" xfId="5"/>
    <cellStyle name="Parasts" xfId="0" builtinId="0"/>
    <cellStyle name="Style 1" xfId="6"/>
    <cellStyle name="Обычный_33. OZOLNIEKU NOVADA DOME_OZO SKOLA_TELPU, GAITENU, KAPNU TELPU REMONTS_TAME_VADIMS_2011_02_25_melnraksts" xfId="1"/>
    <cellStyle name="Обычный_saulkrasti_tame" xfId="3"/>
  </cellStyles>
  <dxfs count="314">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auto="1"/>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auto="1"/>
      </font>
      <fill>
        <patternFill>
          <bgColor rgb="FFC6EFCE"/>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auto="1"/>
      </font>
      <fill>
        <patternFill>
          <bgColor rgb="FFC6EFCE"/>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auto="1"/>
      </font>
      <fill>
        <patternFill>
          <bgColor rgb="FFC6EFCE"/>
        </patternFill>
      </fill>
    </dxf>
    <dxf>
      <font>
        <color auto="1"/>
      </font>
      <fill>
        <patternFill>
          <bgColor rgb="FFC6EFCE"/>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Tirgus%202/00%20ALTUM_iesnieg&#353;anai/T2_B&#362;VAPJOM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opt a"/>
      <sheetName val="Kops a"/>
      <sheetName val="1a"/>
      <sheetName val="2a"/>
      <sheetName val="3a"/>
      <sheetName val="4a"/>
      <sheetName val="5a"/>
      <sheetName val="6a"/>
      <sheetName val="7a"/>
      <sheetName val="8a"/>
      <sheetName val="9a"/>
      <sheetName val="10a"/>
      <sheetName val="11a"/>
    </sheetNames>
    <sheetDataSet>
      <sheetData sheetId="0"/>
      <sheetData sheetId="1">
        <row r="27">
          <cell r="K27">
            <v>12.6</v>
          </cell>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Office dizains">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2:C36"/>
  <sheetViews>
    <sheetView tabSelected="1" zoomScale="110" zoomScaleNormal="110" workbookViewId="0">
      <selection activeCell="B19" sqref="B19"/>
    </sheetView>
  </sheetViews>
  <sheetFormatPr defaultRowHeight="11.25" x14ac:dyDescent="0.2"/>
  <cols>
    <col min="1" max="1" width="16.85546875" style="1" customWidth="1"/>
    <col min="2" max="2" width="43.42578125" style="1" customWidth="1"/>
    <col min="3" max="3" width="22.42578125" style="1" customWidth="1"/>
    <col min="4" max="210" width="9.140625" style="1"/>
    <col min="211" max="211" width="1.42578125" style="1" customWidth="1"/>
    <col min="212" max="212" width="2.140625" style="1" customWidth="1"/>
    <col min="213" max="213" width="16.85546875" style="1" customWidth="1"/>
    <col min="214" max="214" width="43.42578125" style="1" customWidth="1"/>
    <col min="215" max="215" width="22.42578125" style="1" customWidth="1"/>
    <col min="216" max="216" width="9.140625" style="1"/>
    <col min="217" max="217" width="13.85546875" style="1" bestFit="1" customWidth="1"/>
    <col min="218" max="466" width="9.140625" style="1"/>
    <col min="467" max="467" width="1.42578125" style="1" customWidth="1"/>
    <col min="468" max="468" width="2.140625" style="1" customWidth="1"/>
    <col min="469" max="469" width="16.85546875" style="1" customWidth="1"/>
    <col min="470" max="470" width="43.42578125" style="1" customWidth="1"/>
    <col min="471" max="471" width="22.42578125" style="1" customWidth="1"/>
    <col min="472" max="472" width="9.140625" style="1"/>
    <col min="473" max="473" width="13.85546875" style="1" bestFit="1" customWidth="1"/>
    <col min="474" max="722" width="9.140625" style="1"/>
    <col min="723" max="723" width="1.42578125" style="1" customWidth="1"/>
    <col min="724" max="724" width="2.140625" style="1" customWidth="1"/>
    <col min="725" max="725" width="16.85546875" style="1" customWidth="1"/>
    <col min="726" max="726" width="43.42578125" style="1" customWidth="1"/>
    <col min="727" max="727" width="22.42578125" style="1" customWidth="1"/>
    <col min="728" max="728" width="9.140625" style="1"/>
    <col min="729" max="729" width="13.85546875" style="1" bestFit="1" customWidth="1"/>
    <col min="730" max="978" width="9.140625" style="1"/>
    <col min="979" max="979" width="1.42578125" style="1" customWidth="1"/>
    <col min="980" max="980" width="2.140625" style="1" customWidth="1"/>
    <col min="981" max="981" width="16.85546875" style="1" customWidth="1"/>
    <col min="982" max="982" width="43.42578125" style="1" customWidth="1"/>
    <col min="983" max="983" width="22.42578125" style="1" customWidth="1"/>
    <col min="984" max="984" width="9.140625" style="1"/>
    <col min="985" max="985" width="13.85546875" style="1" bestFit="1" customWidth="1"/>
    <col min="986" max="1234" width="9.140625" style="1"/>
    <col min="1235" max="1235" width="1.42578125" style="1" customWidth="1"/>
    <col min="1236" max="1236" width="2.140625" style="1" customWidth="1"/>
    <col min="1237" max="1237" width="16.85546875" style="1" customWidth="1"/>
    <col min="1238" max="1238" width="43.42578125" style="1" customWidth="1"/>
    <col min="1239" max="1239" width="22.42578125" style="1" customWidth="1"/>
    <col min="1240" max="1240" width="9.140625" style="1"/>
    <col min="1241" max="1241" width="13.85546875" style="1" bestFit="1" customWidth="1"/>
    <col min="1242" max="1490" width="9.140625" style="1"/>
    <col min="1491" max="1491" width="1.42578125" style="1" customWidth="1"/>
    <col min="1492" max="1492" width="2.140625" style="1" customWidth="1"/>
    <col min="1493" max="1493" width="16.85546875" style="1" customWidth="1"/>
    <col min="1494" max="1494" width="43.42578125" style="1" customWidth="1"/>
    <col min="1495" max="1495" width="22.42578125" style="1" customWidth="1"/>
    <col min="1496" max="1496" width="9.140625" style="1"/>
    <col min="1497" max="1497" width="13.85546875" style="1" bestFit="1" customWidth="1"/>
    <col min="1498" max="1746" width="9.140625" style="1"/>
    <col min="1747" max="1747" width="1.42578125" style="1" customWidth="1"/>
    <col min="1748" max="1748" width="2.140625" style="1" customWidth="1"/>
    <col min="1749" max="1749" width="16.85546875" style="1" customWidth="1"/>
    <col min="1750" max="1750" width="43.42578125" style="1" customWidth="1"/>
    <col min="1751" max="1751" width="22.42578125" style="1" customWidth="1"/>
    <col min="1752" max="1752" width="9.140625" style="1"/>
    <col min="1753" max="1753" width="13.85546875" style="1" bestFit="1" customWidth="1"/>
    <col min="1754" max="2002" width="9.140625" style="1"/>
    <col min="2003" max="2003" width="1.42578125" style="1" customWidth="1"/>
    <col min="2004" max="2004" width="2.140625" style="1" customWidth="1"/>
    <col min="2005" max="2005" width="16.85546875" style="1" customWidth="1"/>
    <col min="2006" max="2006" width="43.42578125" style="1" customWidth="1"/>
    <col min="2007" max="2007" width="22.42578125" style="1" customWidth="1"/>
    <col min="2008" max="2008" width="9.140625" style="1"/>
    <col min="2009" max="2009" width="13.85546875" style="1" bestFit="1" customWidth="1"/>
    <col min="2010" max="2258" width="9.140625" style="1"/>
    <col min="2259" max="2259" width="1.42578125" style="1" customWidth="1"/>
    <col min="2260" max="2260" width="2.140625" style="1" customWidth="1"/>
    <col min="2261" max="2261" width="16.85546875" style="1" customWidth="1"/>
    <col min="2262" max="2262" width="43.42578125" style="1" customWidth="1"/>
    <col min="2263" max="2263" width="22.42578125" style="1" customWidth="1"/>
    <col min="2264" max="2264" width="9.140625" style="1"/>
    <col min="2265" max="2265" width="13.85546875" style="1" bestFit="1" customWidth="1"/>
    <col min="2266" max="2514" width="9.140625" style="1"/>
    <col min="2515" max="2515" width="1.42578125" style="1" customWidth="1"/>
    <col min="2516" max="2516" width="2.140625" style="1" customWidth="1"/>
    <col min="2517" max="2517" width="16.85546875" style="1" customWidth="1"/>
    <col min="2518" max="2518" width="43.42578125" style="1" customWidth="1"/>
    <col min="2519" max="2519" width="22.42578125" style="1" customWidth="1"/>
    <col min="2520" max="2520" width="9.140625" style="1"/>
    <col min="2521" max="2521" width="13.85546875" style="1" bestFit="1" customWidth="1"/>
    <col min="2522" max="2770" width="9.140625" style="1"/>
    <col min="2771" max="2771" width="1.42578125" style="1" customWidth="1"/>
    <col min="2772" max="2772" width="2.140625" style="1" customWidth="1"/>
    <col min="2773" max="2773" width="16.85546875" style="1" customWidth="1"/>
    <col min="2774" max="2774" width="43.42578125" style="1" customWidth="1"/>
    <col min="2775" max="2775" width="22.42578125" style="1" customWidth="1"/>
    <col min="2776" max="2776" width="9.140625" style="1"/>
    <col min="2777" max="2777" width="13.85546875" style="1" bestFit="1" customWidth="1"/>
    <col min="2778" max="3026" width="9.140625" style="1"/>
    <col min="3027" max="3027" width="1.42578125" style="1" customWidth="1"/>
    <col min="3028" max="3028" width="2.140625" style="1" customWidth="1"/>
    <col min="3029" max="3029" width="16.85546875" style="1" customWidth="1"/>
    <col min="3030" max="3030" width="43.42578125" style="1" customWidth="1"/>
    <col min="3031" max="3031" width="22.42578125" style="1" customWidth="1"/>
    <col min="3032" max="3032" width="9.140625" style="1"/>
    <col min="3033" max="3033" width="13.85546875" style="1" bestFit="1" customWidth="1"/>
    <col min="3034" max="3282" width="9.140625" style="1"/>
    <col min="3283" max="3283" width="1.42578125" style="1" customWidth="1"/>
    <col min="3284" max="3284" width="2.140625" style="1" customWidth="1"/>
    <col min="3285" max="3285" width="16.85546875" style="1" customWidth="1"/>
    <col min="3286" max="3286" width="43.42578125" style="1" customWidth="1"/>
    <col min="3287" max="3287" width="22.42578125" style="1" customWidth="1"/>
    <col min="3288" max="3288" width="9.140625" style="1"/>
    <col min="3289" max="3289" width="13.85546875" style="1" bestFit="1" customWidth="1"/>
    <col min="3290" max="3538" width="9.140625" style="1"/>
    <col min="3539" max="3539" width="1.42578125" style="1" customWidth="1"/>
    <col min="3540" max="3540" width="2.140625" style="1" customWidth="1"/>
    <col min="3541" max="3541" width="16.85546875" style="1" customWidth="1"/>
    <col min="3542" max="3542" width="43.42578125" style="1" customWidth="1"/>
    <col min="3543" max="3543" width="22.42578125" style="1" customWidth="1"/>
    <col min="3544" max="3544" width="9.140625" style="1"/>
    <col min="3545" max="3545" width="13.85546875" style="1" bestFit="1" customWidth="1"/>
    <col min="3546" max="3794" width="9.140625" style="1"/>
    <col min="3795" max="3795" width="1.42578125" style="1" customWidth="1"/>
    <col min="3796" max="3796" width="2.140625" style="1" customWidth="1"/>
    <col min="3797" max="3797" width="16.85546875" style="1" customWidth="1"/>
    <col min="3798" max="3798" width="43.42578125" style="1" customWidth="1"/>
    <col min="3799" max="3799" width="22.42578125" style="1" customWidth="1"/>
    <col min="3800" max="3800" width="9.140625" style="1"/>
    <col min="3801" max="3801" width="13.85546875" style="1" bestFit="1" customWidth="1"/>
    <col min="3802" max="4050" width="9.140625" style="1"/>
    <col min="4051" max="4051" width="1.42578125" style="1" customWidth="1"/>
    <col min="4052" max="4052" width="2.140625" style="1" customWidth="1"/>
    <col min="4053" max="4053" width="16.85546875" style="1" customWidth="1"/>
    <col min="4054" max="4054" width="43.42578125" style="1" customWidth="1"/>
    <col min="4055" max="4055" width="22.42578125" style="1" customWidth="1"/>
    <col min="4056" max="4056" width="9.140625" style="1"/>
    <col min="4057" max="4057" width="13.85546875" style="1" bestFit="1" customWidth="1"/>
    <col min="4058" max="4306" width="9.140625" style="1"/>
    <col min="4307" max="4307" width="1.42578125" style="1" customWidth="1"/>
    <col min="4308" max="4308" width="2.140625" style="1" customWidth="1"/>
    <col min="4309" max="4309" width="16.85546875" style="1" customWidth="1"/>
    <col min="4310" max="4310" width="43.42578125" style="1" customWidth="1"/>
    <col min="4311" max="4311" width="22.42578125" style="1" customWidth="1"/>
    <col min="4312" max="4312" width="9.140625" style="1"/>
    <col min="4313" max="4313" width="13.85546875" style="1" bestFit="1" customWidth="1"/>
    <col min="4314" max="4562" width="9.140625" style="1"/>
    <col min="4563" max="4563" width="1.42578125" style="1" customWidth="1"/>
    <col min="4564" max="4564" width="2.140625" style="1" customWidth="1"/>
    <col min="4565" max="4565" width="16.85546875" style="1" customWidth="1"/>
    <col min="4566" max="4566" width="43.42578125" style="1" customWidth="1"/>
    <col min="4567" max="4567" width="22.42578125" style="1" customWidth="1"/>
    <col min="4568" max="4568" width="9.140625" style="1"/>
    <col min="4569" max="4569" width="13.85546875" style="1" bestFit="1" customWidth="1"/>
    <col min="4570" max="4818" width="9.140625" style="1"/>
    <col min="4819" max="4819" width="1.42578125" style="1" customWidth="1"/>
    <col min="4820" max="4820" width="2.140625" style="1" customWidth="1"/>
    <col min="4821" max="4821" width="16.85546875" style="1" customWidth="1"/>
    <col min="4822" max="4822" width="43.42578125" style="1" customWidth="1"/>
    <col min="4823" max="4823" width="22.42578125" style="1" customWidth="1"/>
    <col min="4824" max="4824" width="9.140625" style="1"/>
    <col min="4825" max="4825" width="13.85546875" style="1" bestFit="1" customWidth="1"/>
    <col min="4826" max="5074" width="9.140625" style="1"/>
    <col min="5075" max="5075" width="1.42578125" style="1" customWidth="1"/>
    <col min="5076" max="5076" width="2.140625" style="1" customWidth="1"/>
    <col min="5077" max="5077" width="16.85546875" style="1" customWidth="1"/>
    <col min="5078" max="5078" width="43.42578125" style="1" customWidth="1"/>
    <col min="5079" max="5079" width="22.42578125" style="1" customWidth="1"/>
    <col min="5080" max="5080" width="9.140625" style="1"/>
    <col min="5081" max="5081" width="13.85546875" style="1" bestFit="1" customWidth="1"/>
    <col min="5082" max="5330" width="9.140625" style="1"/>
    <col min="5331" max="5331" width="1.42578125" style="1" customWidth="1"/>
    <col min="5332" max="5332" width="2.140625" style="1" customWidth="1"/>
    <col min="5333" max="5333" width="16.85546875" style="1" customWidth="1"/>
    <col min="5334" max="5334" width="43.42578125" style="1" customWidth="1"/>
    <col min="5335" max="5335" width="22.42578125" style="1" customWidth="1"/>
    <col min="5336" max="5336" width="9.140625" style="1"/>
    <col min="5337" max="5337" width="13.85546875" style="1" bestFit="1" customWidth="1"/>
    <col min="5338" max="5586" width="9.140625" style="1"/>
    <col min="5587" max="5587" width="1.42578125" style="1" customWidth="1"/>
    <col min="5588" max="5588" width="2.140625" style="1" customWidth="1"/>
    <col min="5589" max="5589" width="16.85546875" style="1" customWidth="1"/>
    <col min="5590" max="5590" width="43.42578125" style="1" customWidth="1"/>
    <col min="5591" max="5591" width="22.42578125" style="1" customWidth="1"/>
    <col min="5592" max="5592" width="9.140625" style="1"/>
    <col min="5593" max="5593" width="13.85546875" style="1" bestFit="1" customWidth="1"/>
    <col min="5594" max="5842" width="9.140625" style="1"/>
    <col min="5843" max="5843" width="1.42578125" style="1" customWidth="1"/>
    <col min="5844" max="5844" width="2.140625" style="1" customWidth="1"/>
    <col min="5845" max="5845" width="16.85546875" style="1" customWidth="1"/>
    <col min="5846" max="5846" width="43.42578125" style="1" customWidth="1"/>
    <col min="5847" max="5847" width="22.42578125" style="1" customWidth="1"/>
    <col min="5848" max="5848" width="9.140625" style="1"/>
    <col min="5849" max="5849" width="13.85546875" style="1" bestFit="1" customWidth="1"/>
    <col min="5850" max="6098" width="9.140625" style="1"/>
    <col min="6099" max="6099" width="1.42578125" style="1" customWidth="1"/>
    <col min="6100" max="6100" width="2.140625" style="1" customWidth="1"/>
    <col min="6101" max="6101" width="16.85546875" style="1" customWidth="1"/>
    <col min="6102" max="6102" width="43.42578125" style="1" customWidth="1"/>
    <col min="6103" max="6103" width="22.42578125" style="1" customWidth="1"/>
    <col min="6104" max="6104" width="9.140625" style="1"/>
    <col min="6105" max="6105" width="13.85546875" style="1" bestFit="1" customWidth="1"/>
    <col min="6106" max="6354" width="9.140625" style="1"/>
    <col min="6355" max="6355" width="1.42578125" style="1" customWidth="1"/>
    <col min="6356" max="6356" width="2.140625" style="1" customWidth="1"/>
    <col min="6357" max="6357" width="16.85546875" style="1" customWidth="1"/>
    <col min="6358" max="6358" width="43.42578125" style="1" customWidth="1"/>
    <col min="6359" max="6359" width="22.42578125" style="1" customWidth="1"/>
    <col min="6360" max="6360" width="9.140625" style="1"/>
    <col min="6361" max="6361" width="13.85546875" style="1" bestFit="1" customWidth="1"/>
    <col min="6362" max="6610" width="9.140625" style="1"/>
    <col min="6611" max="6611" width="1.42578125" style="1" customWidth="1"/>
    <col min="6612" max="6612" width="2.140625" style="1" customWidth="1"/>
    <col min="6613" max="6613" width="16.85546875" style="1" customWidth="1"/>
    <col min="6614" max="6614" width="43.42578125" style="1" customWidth="1"/>
    <col min="6615" max="6615" width="22.42578125" style="1" customWidth="1"/>
    <col min="6616" max="6616" width="9.140625" style="1"/>
    <col min="6617" max="6617" width="13.85546875" style="1" bestFit="1" customWidth="1"/>
    <col min="6618" max="6866" width="9.140625" style="1"/>
    <col min="6867" max="6867" width="1.42578125" style="1" customWidth="1"/>
    <col min="6868" max="6868" width="2.140625" style="1" customWidth="1"/>
    <col min="6869" max="6869" width="16.85546875" style="1" customWidth="1"/>
    <col min="6870" max="6870" width="43.42578125" style="1" customWidth="1"/>
    <col min="6871" max="6871" width="22.42578125" style="1" customWidth="1"/>
    <col min="6872" max="6872" width="9.140625" style="1"/>
    <col min="6873" max="6873" width="13.85546875" style="1" bestFit="1" customWidth="1"/>
    <col min="6874" max="7122" width="9.140625" style="1"/>
    <col min="7123" max="7123" width="1.42578125" style="1" customWidth="1"/>
    <col min="7124" max="7124" width="2.140625" style="1" customWidth="1"/>
    <col min="7125" max="7125" width="16.85546875" style="1" customWidth="1"/>
    <col min="7126" max="7126" width="43.42578125" style="1" customWidth="1"/>
    <col min="7127" max="7127" width="22.42578125" style="1" customWidth="1"/>
    <col min="7128" max="7128" width="9.140625" style="1"/>
    <col min="7129" max="7129" width="13.85546875" style="1" bestFit="1" customWidth="1"/>
    <col min="7130" max="7378" width="9.140625" style="1"/>
    <col min="7379" max="7379" width="1.42578125" style="1" customWidth="1"/>
    <col min="7380" max="7380" width="2.140625" style="1" customWidth="1"/>
    <col min="7381" max="7381" width="16.85546875" style="1" customWidth="1"/>
    <col min="7382" max="7382" width="43.42578125" style="1" customWidth="1"/>
    <col min="7383" max="7383" width="22.42578125" style="1" customWidth="1"/>
    <col min="7384" max="7384" width="9.140625" style="1"/>
    <col min="7385" max="7385" width="13.85546875" style="1" bestFit="1" customWidth="1"/>
    <col min="7386" max="7634" width="9.140625" style="1"/>
    <col min="7635" max="7635" width="1.42578125" style="1" customWidth="1"/>
    <col min="7636" max="7636" width="2.140625" style="1" customWidth="1"/>
    <col min="7637" max="7637" width="16.85546875" style="1" customWidth="1"/>
    <col min="7638" max="7638" width="43.42578125" style="1" customWidth="1"/>
    <col min="7639" max="7639" width="22.42578125" style="1" customWidth="1"/>
    <col min="7640" max="7640" width="9.140625" style="1"/>
    <col min="7641" max="7641" width="13.85546875" style="1" bestFit="1" customWidth="1"/>
    <col min="7642" max="7890" width="9.140625" style="1"/>
    <col min="7891" max="7891" width="1.42578125" style="1" customWidth="1"/>
    <col min="7892" max="7892" width="2.140625" style="1" customWidth="1"/>
    <col min="7893" max="7893" width="16.85546875" style="1" customWidth="1"/>
    <col min="7894" max="7894" width="43.42578125" style="1" customWidth="1"/>
    <col min="7895" max="7895" width="22.42578125" style="1" customWidth="1"/>
    <col min="7896" max="7896" width="9.140625" style="1"/>
    <col min="7897" max="7897" width="13.85546875" style="1" bestFit="1" customWidth="1"/>
    <col min="7898" max="8146" width="9.140625" style="1"/>
    <col min="8147" max="8147" width="1.42578125" style="1" customWidth="1"/>
    <col min="8148" max="8148" width="2.140625" style="1" customWidth="1"/>
    <col min="8149" max="8149" width="16.85546875" style="1" customWidth="1"/>
    <col min="8150" max="8150" width="43.42578125" style="1" customWidth="1"/>
    <col min="8151" max="8151" width="22.42578125" style="1" customWidth="1"/>
    <col min="8152" max="8152" width="9.140625" style="1"/>
    <col min="8153" max="8153" width="13.85546875" style="1" bestFit="1" customWidth="1"/>
    <col min="8154" max="8402" width="9.140625" style="1"/>
    <col min="8403" max="8403" width="1.42578125" style="1" customWidth="1"/>
    <col min="8404" max="8404" width="2.140625" style="1" customWidth="1"/>
    <col min="8405" max="8405" width="16.85546875" style="1" customWidth="1"/>
    <col min="8406" max="8406" width="43.42578125" style="1" customWidth="1"/>
    <col min="8407" max="8407" width="22.42578125" style="1" customWidth="1"/>
    <col min="8408" max="8408" width="9.140625" style="1"/>
    <col min="8409" max="8409" width="13.85546875" style="1" bestFit="1" customWidth="1"/>
    <col min="8410" max="8658" width="9.140625" style="1"/>
    <col min="8659" max="8659" width="1.42578125" style="1" customWidth="1"/>
    <col min="8660" max="8660" width="2.140625" style="1" customWidth="1"/>
    <col min="8661" max="8661" width="16.85546875" style="1" customWidth="1"/>
    <col min="8662" max="8662" width="43.42578125" style="1" customWidth="1"/>
    <col min="8663" max="8663" width="22.42578125" style="1" customWidth="1"/>
    <col min="8664" max="8664" width="9.140625" style="1"/>
    <col min="8665" max="8665" width="13.85546875" style="1" bestFit="1" customWidth="1"/>
    <col min="8666" max="8914" width="9.140625" style="1"/>
    <col min="8915" max="8915" width="1.42578125" style="1" customWidth="1"/>
    <col min="8916" max="8916" width="2.140625" style="1" customWidth="1"/>
    <col min="8917" max="8917" width="16.85546875" style="1" customWidth="1"/>
    <col min="8918" max="8918" width="43.42578125" style="1" customWidth="1"/>
    <col min="8919" max="8919" width="22.42578125" style="1" customWidth="1"/>
    <col min="8920" max="8920" width="9.140625" style="1"/>
    <col min="8921" max="8921" width="13.85546875" style="1" bestFit="1" customWidth="1"/>
    <col min="8922" max="9170" width="9.140625" style="1"/>
    <col min="9171" max="9171" width="1.42578125" style="1" customWidth="1"/>
    <col min="9172" max="9172" width="2.140625" style="1" customWidth="1"/>
    <col min="9173" max="9173" width="16.85546875" style="1" customWidth="1"/>
    <col min="9174" max="9174" width="43.42578125" style="1" customWidth="1"/>
    <col min="9175" max="9175" width="22.42578125" style="1" customWidth="1"/>
    <col min="9176" max="9176" width="9.140625" style="1"/>
    <col min="9177" max="9177" width="13.85546875" style="1" bestFit="1" customWidth="1"/>
    <col min="9178" max="9426" width="9.140625" style="1"/>
    <col min="9427" max="9427" width="1.42578125" style="1" customWidth="1"/>
    <col min="9428" max="9428" width="2.140625" style="1" customWidth="1"/>
    <col min="9429" max="9429" width="16.85546875" style="1" customWidth="1"/>
    <col min="9430" max="9430" width="43.42578125" style="1" customWidth="1"/>
    <col min="9431" max="9431" width="22.42578125" style="1" customWidth="1"/>
    <col min="9432" max="9432" width="9.140625" style="1"/>
    <col min="9433" max="9433" width="13.85546875" style="1" bestFit="1" customWidth="1"/>
    <col min="9434" max="9682" width="9.140625" style="1"/>
    <col min="9683" max="9683" width="1.42578125" style="1" customWidth="1"/>
    <col min="9684" max="9684" width="2.140625" style="1" customWidth="1"/>
    <col min="9685" max="9685" width="16.85546875" style="1" customWidth="1"/>
    <col min="9686" max="9686" width="43.42578125" style="1" customWidth="1"/>
    <col min="9687" max="9687" width="22.42578125" style="1" customWidth="1"/>
    <col min="9688" max="9688" width="9.140625" style="1"/>
    <col min="9689" max="9689" width="13.85546875" style="1" bestFit="1" customWidth="1"/>
    <col min="9690" max="9938" width="9.140625" style="1"/>
    <col min="9939" max="9939" width="1.42578125" style="1" customWidth="1"/>
    <col min="9940" max="9940" width="2.140625" style="1" customWidth="1"/>
    <col min="9941" max="9941" width="16.85546875" style="1" customWidth="1"/>
    <col min="9942" max="9942" width="43.42578125" style="1" customWidth="1"/>
    <col min="9943" max="9943" width="22.42578125" style="1" customWidth="1"/>
    <col min="9944" max="9944" width="9.140625" style="1"/>
    <col min="9945" max="9945" width="13.85546875" style="1" bestFit="1" customWidth="1"/>
    <col min="9946" max="10194" width="9.140625" style="1"/>
    <col min="10195" max="10195" width="1.42578125" style="1" customWidth="1"/>
    <col min="10196" max="10196" width="2.140625" style="1" customWidth="1"/>
    <col min="10197" max="10197" width="16.85546875" style="1" customWidth="1"/>
    <col min="10198" max="10198" width="43.42578125" style="1" customWidth="1"/>
    <col min="10199" max="10199" width="22.42578125" style="1" customWidth="1"/>
    <col min="10200" max="10200" width="9.140625" style="1"/>
    <col min="10201" max="10201" width="13.85546875" style="1" bestFit="1" customWidth="1"/>
    <col min="10202" max="10450" width="9.140625" style="1"/>
    <col min="10451" max="10451" width="1.42578125" style="1" customWidth="1"/>
    <col min="10452" max="10452" width="2.140625" style="1" customWidth="1"/>
    <col min="10453" max="10453" width="16.85546875" style="1" customWidth="1"/>
    <col min="10454" max="10454" width="43.42578125" style="1" customWidth="1"/>
    <col min="10455" max="10455" width="22.42578125" style="1" customWidth="1"/>
    <col min="10456" max="10456" width="9.140625" style="1"/>
    <col min="10457" max="10457" width="13.85546875" style="1" bestFit="1" customWidth="1"/>
    <col min="10458" max="10706" width="9.140625" style="1"/>
    <col min="10707" max="10707" width="1.42578125" style="1" customWidth="1"/>
    <col min="10708" max="10708" width="2.140625" style="1" customWidth="1"/>
    <col min="10709" max="10709" width="16.85546875" style="1" customWidth="1"/>
    <col min="10710" max="10710" width="43.42578125" style="1" customWidth="1"/>
    <col min="10711" max="10711" width="22.42578125" style="1" customWidth="1"/>
    <col min="10712" max="10712" width="9.140625" style="1"/>
    <col min="10713" max="10713" width="13.85546875" style="1" bestFit="1" customWidth="1"/>
    <col min="10714" max="10962" width="9.140625" style="1"/>
    <col min="10963" max="10963" width="1.42578125" style="1" customWidth="1"/>
    <col min="10964" max="10964" width="2.140625" style="1" customWidth="1"/>
    <col min="10965" max="10965" width="16.85546875" style="1" customWidth="1"/>
    <col min="10966" max="10966" width="43.42578125" style="1" customWidth="1"/>
    <col min="10967" max="10967" width="22.42578125" style="1" customWidth="1"/>
    <col min="10968" max="10968" width="9.140625" style="1"/>
    <col min="10969" max="10969" width="13.85546875" style="1" bestFit="1" customWidth="1"/>
    <col min="10970" max="11218" width="9.140625" style="1"/>
    <col min="11219" max="11219" width="1.42578125" style="1" customWidth="1"/>
    <col min="11220" max="11220" width="2.140625" style="1" customWidth="1"/>
    <col min="11221" max="11221" width="16.85546875" style="1" customWidth="1"/>
    <col min="11222" max="11222" width="43.42578125" style="1" customWidth="1"/>
    <col min="11223" max="11223" width="22.42578125" style="1" customWidth="1"/>
    <col min="11224" max="11224" width="9.140625" style="1"/>
    <col min="11225" max="11225" width="13.85546875" style="1" bestFit="1" customWidth="1"/>
    <col min="11226" max="11474" width="9.140625" style="1"/>
    <col min="11475" max="11475" width="1.42578125" style="1" customWidth="1"/>
    <col min="11476" max="11476" width="2.140625" style="1" customWidth="1"/>
    <col min="11477" max="11477" width="16.85546875" style="1" customWidth="1"/>
    <col min="11478" max="11478" width="43.42578125" style="1" customWidth="1"/>
    <col min="11479" max="11479" width="22.42578125" style="1" customWidth="1"/>
    <col min="11480" max="11480" width="9.140625" style="1"/>
    <col min="11481" max="11481" width="13.85546875" style="1" bestFit="1" customWidth="1"/>
    <col min="11482" max="11730" width="9.140625" style="1"/>
    <col min="11731" max="11731" width="1.42578125" style="1" customWidth="1"/>
    <col min="11732" max="11732" width="2.140625" style="1" customWidth="1"/>
    <col min="11733" max="11733" width="16.85546875" style="1" customWidth="1"/>
    <col min="11734" max="11734" width="43.42578125" style="1" customWidth="1"/>
    <col min="11735" max="11735" width="22.42578125" style="1" customWidth="1"/>
    <col min="11736" max="11736" width="9.140625" style="1"/>
    <col min="11737" max="11737" width="13.85546875" style="1" bestFit="1" customWidth="1"/>
    <col min="11738" max="11986" width="9.140625" style="1"/>
    <col min="11987" max="11987" width="1.42578125" style="1" customWidth="1"/>
    <col min="11988" max="11988" width="2.140625" style="1" customWidth="1"/>
    <col min="11989" max="11989" width="16.85546875" style="1" customWidth="1"/>
    <col min="11990" max="11990" width="43.42578125" style="1" customWidth="1"/>
    <col min="11991" max="11991" width="22.42578125" style="1" customWidth="1"/>
    <col min="11992" max="11992" width="9.140625" style="1"/>
    <col min="11993" max="11993" width="13.85546875" style="1" bestFit="1" customWidth="1"/>
    <col min="11994" max="12242" width="9.140625" style="1"/>
    <col min="12243" max="12243" width="1.42578125" style="1" customWidth="1"/>
    <col min="12244" max="12244" width="2.140625" style="1" customWidth="1"/>
    <col min="12245" max="12245" width="16.85546875" style="1" customWidth="1"/>
    <col min="12246" max="12246" width="43.42578125" style="1" customWidth="1"/>
    <col min="12247" max="12247" width="22.42578125" style="1" customWidth="1"/>
    <col min="12248" max="12248" width="9.140625" style="1"/>
    <col min="12249" max="12249" width="13.85546875" style="1" bestFit="1" customWidth="1"/>
    <col min="12250" max="12498" width="9.140625" style="1"/>
    <col min="12499" max="12499" width="1.42578125" style="1" customWidth="1"/>
    <col min="12500" max="12500" width="2.140625" style="1" customWidth="1"/>
    <col min="12501" max="12501" width="16.85546875" style="1" customWidth="1"/>
    <col min="12502" max="12502" width="43.42578125" style="1" customWidth="1"/>
    <col min="12503" max="12503" width="22.42578125" style="1" customWidth="1"/>
    <col min="12504" max="12504" width="9.140625" style="1"/>
    <col min="12505" max="12505" width="13.85546875" style="1" bestFit="1" customWidth="1"/>
    <col min="12506" max="12754" width="9.140625" style="1"/>
    <col min="12755" max="12755" width="1.42578125" style="1" customWidth="1"/>
    <col min="12756" max="12756" width="2.140625" style="1" customWidth="1"/>
    <col min="12757" max="12757" width="16.85546875" style="1" customWidth="1"/>
    <col min="12758" max="12758" width="43.42578125" style="1" customWidth="1"/>
    <col min="12759" max="12759" width="22.42578125" style="1" customWidth="1"/>
    <col min="12760" max="12760" width="9.140625" style="1"/>
    <col min="12761" max="12761" width="13.85546875" style="1" bestFit="1" customWidth="1"/>
    <col min="12762" max="13010" width="9.140625" style="1"/>
    <col min="13011" max="13011" width="1.42578125" style="1" customWidth="1"/>
    <col min="13012" max="13012" width="2.140625" style="1" customWidth="1"/>
    <col min="13013" max="13013" width="16.85546875" style="1" customWidth="1"/>
    <col min="13014" max="13014" width="43.42578125" style="1" customWidth="1"/>
    <col min="13015" max="13015" width="22.42578125" style="1" customWidth="1"/>
    <col min="13016" max="13016" width="9.140625" style="1"/>
    <col min="13017" max="13017" width="13.85546875" style="1" bestFit="1" customWidth="1"/>
    <col min="13018" max="13266" width="9.140625" style="1"/>
    <col min="13267" max="13267" width="1.42578125" style="1" customWidth="1"/>
    <col min="13268" max="13268" width="2.140625" style="1" customWidth="1"/>
    <col min="13269" max="13269" width="16.85546875" style="1" customWidth="1"/>
    <col min="13270" max="13270" width="43.42578125" style="1" customWidth="1"/>
    <col min="13271" max="13271" width="22.42578125" style="1" customWidth="1"/>
    <col min="13272" max="13272" width="9.140625" style="1"/>
    <col min="13273" max="13273" width="13.85546875" style="1" bestFit="1" customWidth="1"/>
    <col min="13274" max="13522" width="9.140625" style="1"/>
    <col min="13523" max="13523" width="1.42578125" style="1" customWidth="1"/>
    <col min="13524" max="13524" width="2.140625" style="1" customWidth="1"/>
    <col min="13525" max="13525" width="16.85546875" style="1" customWidth="1"/>
    <col min="13526" max="13526" width="43.42578125" style="1" customWidth="1"/>
    <col min="13527" max="13527" width="22.42578125" style="1" customWidth="1"/>
    <col min="13528" max="13528" width="9.140625" style="1"/>
    <col min="13529" max="13529" width="13.85546875" style="1" bestFit="1" customWidth="1"/>
    <col min="13530" max="13778" width="9.140625" style="1"/>
    <col min="13779" max="13779" width="1.42578125" style="1" customWidth="1"/>
    <col min="13780" max="13780" width="2.140625" style="1" customWidth="1"/>
    <col min="13781" max="13781" width="16.85546875" style="1" customWidth="1"/>
    <col min="13782" max="13782" width="43.42578125" style="1" customWidth="1"/>
    <col min="13783" max="13783" width="22.42578125" style="1" customWidth="1"/>
    <col min="13784" max="13784" width="9.140625" style="1"/>
    <col min="13785" max="13785" width="13.85546875" style="1" bestFit="1" customWidth="1"/>
    <col min="13786" max="14034" width="9.140625" style="1"/>
    <col min="14035" max="14035" width="1.42578125" style="1" customWidth="1"/>
    <col min="14036" max="14036" width="2.140625" style="1" customWidth="1"/>
    <col min="14037" max="14037" width="16.85546875" style="1" customWidth="1"/>
    <col min="14038" max="14038" width="43.42578125" style="1" customWidth="1"/>
    <col min="14039" max="14039" width="22.42578125" style="1" customWidth="1"/>
    <col min="14040" max="14040" width="9.140625" style="1"/>
    <col min="14041" max="14041" width="13.85546875" style="1" bestFit="1" customWidth="1"/>
    <col min="14042" max="14290" width="9.140625" style="1"/>
    <col min="14291" max="14291" width="1.42578125" style="1" customWidth="1"/>
    <col min="14292" max="14292" width="2.140625" style="1" customWidth="1"/>
    <col min="14293" max="14293" width="16.85546875" style="1" customWidth="1"/>
    <col min="14294" max="14294" width="43.42578125" style="1" customWidth="1"/>
    <col min="14295" max="14295" width="22.42578125" style="1" customWidth="1"/>
    <col min="14296" max="14296" width="9.140625" style="1"/>
    <col min="14297" max="14297" width="13.85546875" style="1" bestFit="1" customWidth="1"/>
    <col min="14298" max="14546" width="9.140625" style="1"/>
    <col min="14547" max="14547" width="1.42578125" style="1" customWidth="1"/>
    <col min="14548" max="14548" width="2.140625" style="1" customWidth="1"/>
    <col min="14549" max="14549" width="16.85546875" style="1" customWidth="1"/>
    <col min="14550" max="14550" width="43.42578125" style="1" customWidth="1"/>
    <col min="14551" max="14551" width="22.42578125" style="1" customWidth="1"/>
    <col min="14552" max="14552" width="9.140625" style="1"/>
    <col min="14553" max="14553" width="13.85546875" style="1" bestFit="1" customWidth="1"/>
    <col min="14554" max="14802" width="9.140625" style="1"/>
    <col min="14803" max="14803" width="1.42578125" style="1" customWidth="1"/>
    <col min="14804" max="14804" width="2.140625" style="1" customWidth="1"/>
    <col min="14805" max="14805" width="16.85546875" style="1" customWidth="1"/>
    <col min="14806" max="14806" width="43.42578125" style="1" customWidth="1"/>
    <col min="14807" max="14807" width="22.42578125" style="1" customWidth="1"/>
    <col min="14808" max="14808" width="9.140625" style="1"/>
    <col min="14809" max="14809" width="13.85546875" style="1" bestFit="1" customWidth="1"/>
    <col min="14810" max="15058" width="9.140625" style="1"/>
    <col min="15059" max="15059" width="1.42578125" style="1" customWidth="1"/>
    <col min="15060" max="15060" width="2.140625" style="1" customWidth="1"/>
    <col min="15061" max="15061" width="16.85546875" style="1" customWidth="1"/>
    <col min="15062" max="15062" width="43.42578125" style="1" customWidth="1"/>
    <col min="15063" max="15063" width="22.42578125" style="1" customWidth="1"/>
    <col min="15064" max="15064" width="9.140625" style="1"/>
    <col min="15065" max="15065" width="13.85546875" style="1" bestFit="1" customWidth="1"/>
    <col min="15066" max="15314" width="9.140625" style="1"/>
    <col min="15315" max="15315" width="1.42578125" style="1" customWidth="1"/>
    <col min="15316" max="15316" width="2.140625" style="1" customWidth="1"/>
    <col min="15317" max="15317" width="16.85546875" style="1" customWidth="1"/>
    <col min="15318" max="15318" width="43.42578125" style="1" customWidth="1"/>
    <col min="15319" max="15319" width="22.42578125" style="1" customWidth="1"/>
    <col min="15320" max="15320" width="9.140625" style="1"/>
    <col min="15321" max="15321" width="13.85546875" style="1" bestFit="1" customWidth="1"/>
    <col min="15322" max="15570" width="9.140625" style="1"/>
    <col min="15571" max="15571" width="1.42578125" style="1" customWidth="1"/>
    <col min="15572" max="15572" width="2.140625" style="1" customWidth="1"/>
    <col min="15573" max="15573" width="16.85546875" style="1" customWidth="1"/>
    <col min="15574" max="15574" width="43.42578125" style="1" customWidth="1"/>
    <col min="15575" max="15575" width="22.42578125" style="1" customWidth="1"/>
    <col min="15576" max="15576" width="9.140625" style="1"/>
    <col min="15577" max="15577" width="13.85546875" style="1" bestFit="1" customWidth="1"/>
    <col min="15578" max="15826" width="9.140625" style="1"/>
    <col min="15827" max="15827" width="1.42578125" style="1" customWidth="1"/>
    <col min="15828" max="15828" width="2.140625" style="1" customWidth="1"/>
    <col min="15829" max="15829" width="16.85546875" style="1" customWidth="1"/>
    <col min="15830" max="15830" width="43.42578125" style="1" customWidth="1"/>
    <col min="15831" max="15831" width="22.42578125" style="1" customWidth="1"/>
    <col min="15832" max="15832" width="9.140625" style="1"/>
    <col min="15833" max="15833" width="13.85546875" style="1" bestFit="1" customWidth="1"/>
    <col min="15834" max="16082" width="9.140625" style="1"/>
    <col min="16083" max="16083" width="1.42578125" style="1" customWidth="1"/>
    <col min="16084" max="16084" width="2.140625" style="1" customWidth="1"/>
    <col min="16085" max="16085" width="16.85546875" style="1" customWidth="1"/>
    <col min="16086" max="16086" width="43.42578125" style="1" customWidth="1"/>
    <col min="16087" max="16087" width="22.42578125" style="1" customWidth="1"/>
    <col min="16088" max="16088" width="9.140625" style="1"/>
    <col min="16089" max="16089" width="13.85546875" style="1" bestFit="1" customWidth="1"/>
    <col min="16090" max="16384" width="9.140625" style="1"/>
  </cols>
  <sheetData>
    <row r="2" spans="1:3" x14ac:dyDescent="0.2">
      <c r="C2" s="2" t="s">
        <v>0</v>
      </c>
    </row>
    <row r="3" spans="1:3" x14ac:dyDescent="0.2">
      <c r="A3" s="2"/>
      <c r="B3" s="3"/>
      <c r="C3" s="3"/>
    </row>
    <row r="4" spans="1:3" x14ac:dyDescent="0.2">
      <c r="B4" s="187" t="s">
        <v>1</v>
      </c>
      <c r="C4" s="187"/>
    </row>
    <row r="5" spans="1:3" x14ac:dyDescent="0.2">
      <c r="A5" s="2"/>
      <c r="B5" s="2"/>
      <c r="C5" s="2"/>
    </row>
    <row r="6" spans="1:3" x14ac:dyDescent="0.2">
      <c r="C6" s="4" t="s">
        <v>2</v>
      </c>
    </row>
    <row r="8" spans="1:3" x14ac:dyDescent="0.2">
      <c r="B8" s="188" t="s">
        <v>3</v>
      </c>
      <c r="C8" s="188"/>
    </row>
    <row r="11" spans="1:3" x14ac:dyDescent="0.2">
      <c r="B11" s="2" t="s">
        <v>4</v>
      </c>
    </row>
    <row r="12" spans="1:3" x14ac:dyDescent="0.2">
      <c r="B12" s="88" t="s">
        <v>53</v>
      </c>
    </row>
    <row r="13" spans="1:3" ht="22.5" x14ac:dyDescent="0.2">
      <c r="A13" s="4" t="s">
        <v>5</v>
      </c>
      <c r="B13" s="81" t="s">
        <v>56</v>
      </c>
      <c r="C13" s="81"/>
    </row>
    <row r="14" spans="1:3" ht="22.5" x14ac:dyDescent="0.2">
      <c r="A14" s="4" t="s">
        <v>6</v>
      </c>
      <c r="B14" s="81" t="s">
        <v>56</v>
      </c>
      <c r="C14" s="81"/>
    </row>
    <row r="15" spans="1:3" x14ac:dyDescent="0.2">
      <c r="A15" s="4" t="s">
        <v>7</v>
      </c>
      <c r="B15" s="80" t="s">
        <v>57</v>
      </c>
      <c r="C15" s="80"/>
    </row>
    <row r="16" spans="1:3" x14ac:dyDescent="0.2">
      <c r="A16" s="4" t="s">
        <v>8</v>
      </c>
      <c r="B16" s="79"/>
      <c r="C16" s="79"/>
    </row>
    <row r="17" spans="1:3" ht="12" thickBot="1" x14ac:dyDescent="0.25"/>
    <row r="18" spans="1:3" x14ac:dyDescent="0.2">
      <c r="A18" s="5" t="s">
        <v>9</v>
      </c>
      <c r="B18" s="6" t="s">
        <v>10</v>
      </c>
      <c r="C18" s="7" t="s">
        <v>11</v>
      </c>
    </row>
    <row r="19" spans="1:3" x14ac:dyDescent="0.2">
      <c r="A19" s="83">
        <v>1</v>
      </c>
      <c r="B19" s="8" t="str">
        <f>B13</f>
        <v>Daudzdzīvokļu dzīvojamās ēkas vienkāršotā atjaunošana</v>
      </c>
      <c r="C19" s="9">
        <f>'Kops a'!E30</f>
        <v>0</v>
      </c>
    </row>
    <row r="20" spans="1:3" x14ac:dyDescent="0.2">
      <c r="A20" s="84"/>
      <c r="B20" s="85"/>
      <c r="C20" s="10"/>
    </row>
    <row r="21" spans="1:3" x14ac:dyDescent="0.2">
      <c r="A21" s="86"/>
      <c r="B21" s="8"/>
      <c r="C21" s="10"/>
    </row>
    <row r="22" spans="1:3" x14ac:dyDescent="0.2">
      <c r="A22" s="86"/>
      <c r="B22" s="8"/>
      <c r="C22" s="10"/>
    </row>
    <row r="23" spans="1:3" x14ac:dyDescent="0.2">
      <c r="A23" s="86"/>
      <c r="B23" s="8"/>
      <c r="C23" s="10"/>
    </row>
    <row r="24" spans="1:3" x14ac:dyDescent="0.2">
      <c r="A24" s="86"/>
      <c r="B24" s="8"/>
      <c r="C24" s="10"/>
    </row>
    <row r="25" spans="1:3" ht="12" thickBot="1" x14ac:dyDescent="0.25">
      <c r="A25" s="87"/>
      <c r="B25" s="53"/>
      <c r="C25" s="54"/>
    </row>
    <row r="26" spans="1:3" ht="12" thickBot="1" x14ac:dyDescent="0.25">
      <c r="A26" s="11"/>
      <c r="B26" s="12" t="s">
        <v>12</v>
      </c>
      <c r="C26" s="13">
        <f>SUM(C19:C25)</f>
        <v>0</v>
      </c>
    </row>
    <row r="27" spans="1:3" ht="12" thickBot="1" x14ac:dyDescent="0.25">
      <c r="B27" s="14"/>
      <c r="C27" s="15"/>
    </row>
    <row r="28" spans="1:3" ht="12" thickBot="1" x14ac:dyDescent="0.25">
      <c r="A28" s="189" t="s">
        <v>13</v>
      </c>
      <c r="B28" s="190"/>
      <c r="C28" s="16">
        <f>ROUND(C26*21%,2)</f>
        <v>0</v>
      </c>
    </row>
    <row r="31" spans="1:3" x14ac:dyDescent="0.2">
      <c r="A31" s="1" t="s">
        <v>14</v>
      </c>
      <c r="B31" s="191"/>
      <c r="C31" s="191"/>
    </row>
    <row r="32" spans="1:3" x14ac:dyDescent="0.2">
      <c r="B32" s="186" t="s">
        <v>15</v>
      </c>
      <c r="C32" s="186"/>
    </row>
    <row r="34" spans="1:3" x14ac:dyDescent="0.2">
      <c r="A34" s="1" t="s">
        <v>54</v>
      </c>
      <c r="B34" s="17"/>
      <c r="C34" s="17"/>
    </row>
    <row r="35" spans="1:3" x14ac:dyDescent="0.2">
      <c r="A35" s="17"/>
      <c r="B35" s="17"/>
      <c r="C35" s="17"/>
    </row>
    <row r="36" spans="1:3" x14ac:dyDescent="0.2">
      <c r="A36" s="1" t="s">
        <v>16</v>
      </c>
    </row>
  </sheetData>
  <mergeCells count="5">
    <mergeCell ref="B32:C32"/>
    <mergeCell ref="B4:C4"/>
    <mergeCell ref="B8:C8"/>
    <mergeCell ref="A28:B28"/>
    <mergeCell ref="B31:C31"/>
  </mergeCells>
  <conditionalFormatting sqref="C19 C26 C28">
    <cfRule type="cellIs" dxfId="313" priority="10" operator="equal">
      <formula>0</formula>
    </cfRule>
  </conditionalFormatting>
  <conditionalFormatting sqref="B15:B16">
    <cfRule type="cellIs" dxfId="312" priority="9" operator="equal">
      <formula>0</formula>
    </cfRule>
  </conditionalFormatting>
  <conditionalFormatting sqref="B19">
    <cfRule type="cellIs" dxfId="311" priority="8" operator="equal">
      <formula>0</formula>
    </cfRule>
  </conditionalFormatting>
  <conditionalFormatting sqref="B34">
    <cfRule type="cellIs" dxfId="310" priority="6" operator="equal">
      <formula>0</formula>
    </cfRule>
  </conditionalFormatting>
  <conditionalFormatting sqref="B31:C31">
    <cfRule type="cellIs" dxfId="309" priority="4" operator="equal">
      <formula>0</formula>
    </cfRule>
  </conditionalFormatting>
  <conditionalFormatting sqref="A19">
    <cfRule type="cellIs" dxfId="308" priority="3" operator="equal">
      <formula>0</formula>
    </cfRule>
  </conditionalFormatting>
  <conditionalFormatting sqref="A36">
    <cfRule type="containsText" dxfId="307" priority="2" operator="containsText" text="Tāme sastādīta 20__. gada __. _________">
      <formula>NOT(ISERROR(SEARCH("Tāme sastādīta 20__. gada __. _________",A36)))</formula>
    </cfRule>
  </conditionalFormatting>
  <conditionalFormatting sqref="B13:B14">
    <cfRule type="cellIs" dxfId="306" priority="1" operator="equal">
      <formula>0</formula>
    </cfRule>
  </conditionalFormatting>
  <pageMargins left="0.7" right="0.7" top="0.75" bottom="0.75" header="0.3" footer="0.3"/>
  <pageSetup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I53"/>
  <sheetViews>
    <sheetView view="pageBreakPreview" topLeftCell="A3" zoomScaleNormal="100" zoomScaleSheetLayoutView="100" workbookViewId="0">
      <selection activeCell="A15" sqref="A15"/>
    </sheetView>
  </sheetViews>
  <sheetFormatPr defaultColWidth="3.7109375" defaultRowHeight="11.25" x14ac:dyDescent="0.2"/>
  <cols>
    <col min="1" max="1" width="4" style="1" customWidth="1"/>
    <col min="2" max="2" width="5.28515625" style="1" customWidth="1"/>
    <col min="3" max="3" width="28.42578125" style="1" customWidth="1"/>
    <col min="4" max="4" width="6.85546875" style="1" customWidth="1"/>
    <col min="5" max="5" width="11.85546875" style="1" customWidth="1"/>
    <col min="6" max="6" width="9.85546875" style="1" customWidth="1"/>
    <col min="7" max="7" width="10" style="1" customWidth="1"/>
    <col min="8" max="8" width="8.7109375" style="1" customWidth="1"/>
    <col min="9" max="185" width="9.140625" style="1" customWidth="1"/>
    <col min="186" max="186" width="3.7109375" style="1"/>
    <col min="187" max="187" width="4.5703125" style="1" customWidth="1"/>
    <col min="188" max="188" width="5.85546875" style="1" customWidth="1"/>
    <col min="189" max="189" width="36" style="1" customWidth="1"/>
    <col min="190" max="190" width="9.7109375" style="1" customWidth="1"/>
    <col min="191" max="191" width="11.85546875" style="1" customWidth="1"/>
    <col min="192" max="192" width="9" style="1" customWidth="1"/>
    <col min="193" max="193" width="9.7109375" style="1" customWidth="1"/>
    <col min="194" max="194" width="9.28515625" style="1" customWidth="1"/>
    <col min="195" max="195" width="8.7109375" style="1" customWidth="1"/>
    <col min="196" max="196" width="6.85546875" style="1" customWidth="1"/>
    <col min="197" max="441" width="9.140625" style="1" customWidth="1"/>
    <col min="442" max="442" width="3.7109375" style="1"/>
    <col min="443" max="443" width="4.5703125" style="1" customWidth="1"/>
    <col min="444" max="444" width="5.85546875" style="1" customWidth="1"/>
    <col min="445" max="445" width="36" style="1" customWidth="1"/>
    <col min="446" max="446" width="9.7109375" style="1" customWidth="1"/>
    <col min="447" max="447" width="11.85546875" style="1" customWidth="1"/>
    <col min="448" max="448" width="9" style="1" customWidth="1"/>
    <col min="449" max="449" width="9.7109375" style="1" customWidth="1"/>
    <col min="450" max="450" width="9.28515625" style="1" customWidth="1"/>
    <col min="451" max="451" width="8.7109375" style="1" customWidth="1"/>
    <col min="452" max="452" width="6.85546875" style="1" customWidth="1"/>
    <col min="453" max="697" width="9.140625" style="1" customWidth="1"/>
    <col min="698" max="698" width="3.7109375" style="1"/>
    <col min="699" max="699" width="4.5703125" style="1" customWidth="1"/>
    <col min="700" max="700" width="5.85546875" style="1" customWidth="1"/>
    <col min="701" max="701" width="36" style="1" customWidth="1"/>
    <col min="702" max="702" width="9.7109375" style="1" customWidth="1"/>
    <col min="703" max="703" width="11.85546875" style="1" customWidth="1"/>
    <col min="704" max="704" width="9" style="1" customWidth="1"/>
    <col min="705" max="705" width="9.7109375" style="1" customWidth="1"/>
    <col min="706" max="706" width="9.28515625" style="1" customWidth="1"/>
    <col min="707" max="707" width="8.7109375" style="1" customWidth="1"/>
    <col min="708" max="708" width="6.85546875" style="1" customWidth="1"/>
    <col min="709" max="953" width="9.140625" style="1" customWidth="1"/>
    <col min="954" max="954" width="3.7109375" style="1"/>
    <col min="955" max="955" width="4.5703125" style="1" customWidth="1"/>
    <col min="956" max="956" width="5.85546875" style="1" customWidth="1"/>
    <col min="957" max="957" width="36" style="1" customWidth="1"/>
    <col min="958" max="958" width="9.7109375" style="1" customWidth="1"/>
    <col min="959" max="959" width="11.85546875" style="1" customWidth="1"/>
    <col min="960" max="960" width="9" style="1" customWidth="1"/>
    <col min="961" max="961" width="9.7109375" style="1" customWidth="1"/>
    <col min="962" max="962" width="9.28515625" style="1" customWidth="1"/>
    <col min="963" max="963" width="8.7109375" style="1" customWidth="1"/>
    <col min="964" max="964" width="6.85546875" style="1" customWidth="1"/>
    <col min="965" max="1209" width="9.140625" style="1" customWidth="1"/>
    <col min="1210" max="1210" width="3.7109375" style="1"/>
    <col min="1211" max="1211" width="4.5703125" style="1" customWidth="1"/>
    <col min="1212" max="1212" width="5.85546875" style="1" customWidth="1"/>
    <col min="1213" max="1213" width="36" style="1" customWidth="1"/>
    <col min="1214" max="1214" width="9.7109375" style="1" customWidth="1"/>
    <col min="1215" max="1215" width="11.85546875" style="1" customWidth="1"/>
    <col min="1216" max="1216" width="9" style="1" customWidth="1"/>
    <col min="1217" max="1217" width="9.7109375" style="1" customWidth="1"/>
    <col min="1218" max="1218" width="9.28515625" style="1" customWidth="1"/>
    <col min="1219" max="1219" width="8.7109375" style="1" customWidth="1"/>
    <col min="1220" max="1220" width="6.85546875" style="1" customWidth="1"/>
    <col min="1221" max="1465" width="9.140625" style="1" customWidth="1"/>
    <col min="1466" max="1466" width="3.7109375" style="1"/>
    <col min="1467" max="1467" width="4.5703125" style="1" customWidth="1"/>
    <col min="1468" max="1468" width="5.85546875" style="1" customWidth="1"/>
    <col min="1469" max="1469" width="36" style="1" customWidth="1"/>
    <col min="1470" max="1470" width="9.7109375" style="1" customWidth="1"/>
    <col min="1471" max="1471" width="11.85546875" style="1" customWidth="1"/>
    <col min="1472" max="1472" width="9" style="1" customWidth="1"/>
    <col min="1473" max="1473" width="9.7109375" style="1" customWidth="1"/>
    <col min="1474" max="1474" width="9.28515625" style="1" customWidth="1"/>
    <col min="1475" max="1475" width="8.7109375" style="1" customWidth="1"/>
    <col min="1476" max="1476" width="6.85546875" style="1" customWidth="1"/>
    <col min="1477" max="1721" width="9.140625" style="1" customWidth="1"/>
    <col min="1722" max="1722" width="3.7109375" style="1"/>
    <col min="1723" max="1723" width="4.5703125" style="1" customWidth="1"/>
    <col min="1724" max="1724" width="5.85546875" style="1" customWidth="1"/>
    <col min="1725" max="1725" width="36" style="1" customWidth="1"/>
    <col min="1726" max="1726" width="9.7109375" style="1" customWidth="1"/>
    <col min="1727" max="1727" width="11.85546875" style="1" customWidth="1"/>
    <col min="1728" max="1728" width="9" style="1" customWidth="1"/>
    <col min="1729" max="1729" width="9.7109375" style="1" customWidth="1"/>
    <col min="1730" max="1730" width="9.28515625" style="1" customWidth="1"/>
    <col min="1731" max="1731" width="8.7109375" style="1" customWidth="1"/>
    <col min="1732" max="1732" width="6.85546875" style="1" customWidth="1"/>
    <col min="1733" max="1977" width="9.140625" style="1" customWidth="1"/>
    <col min="1978" max="1978" width="3.7109375" style="1"/>
    <col min="1979" max="1979" width="4.5703125" style="1" customWidth="1"/>
    <col min="1980" max="1980" width="5.85546875" style="1" customWidth="1"/>
    <col min="1981" max="1981" width="36" style="1" customWidth="1"/>
    <col min="1982" max="1982" width="9.7109375" style="1" customWidth="1"/>
    <col min="1983" max="1983" width="11.85546875" style="1" customWidth="1"/>
    <col min="1984" max="1984" width="9" style="1" customWidth="1"/>
    <col min="1985" max="1985" width="9.7109375" style="1" customWidth="1"/>
    <col min="1986" max="1986" width="9.28515625" style="1" customWidth="1"/>
    <col min="1987" max="1987" width="8.7109375" style="1" customWidth="1"/>
    <col min="1988" max="1988" width="6.85546875" style="1" customWidth="1"/>
    <col min="1989" max="2233" width="9.140625" style="1" customWidth="1"/>
    <col min="2234" max="2234" width="3.7109375" style="1"/>
    <col min="2235" max="2235" width="4.5703125" style="1" customWidth="1"/>
    <col min="2236" max="2236" width="5.85546875" style="1" customWidth="1"/>
    <col min="2237" max="2237" width="36" style="1" customWidth="1"/>
    <col min="2238" max="2238" width="9.7109375" style="1" customWidth="1"/>
    <col min="2239" max="2239" width="11.85546875" style="1" customWidth="1"/>
    <col min="2240" max="2240" width="9" style="1" customWidth="1"/>
    <col min="2241" max="2241" width="9.7109375" style="1" customWidth="1"/>
    <col min="2242" max="2242" width="9.28515625" style="1" customWidth="1"/>
    <col min="2243" max="2243" width="8.7109375" style="1" customWidth="1"/>
    <col min="2244" max="2244" width="6.85546875" style="1" customWidth="1"/>
    <col min="2245" max="2489" width="9.140625" style="1" customWidth="1"/>
    <col min="2490" max="2490" width="3.7109375" style="1"/>
    <col min="2491" max="2491" width="4.5703125" style="1" customWidth="1"/>
    <col min="2492" max="2492" width="5.85546875" style="1" customWidth="1"/>
    <col min="2493" max="2493" width="36" style="1" customWidth="1"/>
    <col min="2494" max="2494" width="9.7109375" style="1" customWidth="1"/>
    <col min="2495" max="2495" width="11.85546875" style="1" customWidth="1"/>
    <col min="2496" max="2496" width="9" style="1" customWidth="1"/>
    <col min="2497" max="2497" width="9.7109375" style="1" customWidth="1"/>
    <col min="2498" max="2498" width="9.28515625" style="1" customWidth="1"/>
    <col min="2499" max="2499" width="8.7109375" style="1" customWidth="1"/>
    <col min="2500" max="2500" width="6.85546875" style="1" customWidth="1"/>
    <col min="2501" max="2745" width="9.140625" style="1" customWidth="1"/>
    <col min="2746" max="2746" width="3.7109375" style="1"/>
    <col min="2747" max="2747" width="4.5703125" style="1" customWidth="1"/>
    <col min="2748" max="2748" width="5.85546875" style="1" customWidth="1"/>
    <col min="2749" max="2749" width="36" style="1" customWidth="1"/>
    <col min="2750" max="2750" width="9.7109375" style="1" customWidth="1"/>
    <col min="2751" max="2751" width="11.85546875" style="1" customWidth="1"/>
    <col min="2752" max="2752" width="9" style="1" customWidth="1"/>
    <col min="2753" max="2753" width="9.7109375" style="1" customWidth="1"/>
    <col min="2754" max="2754" width="9.28515625" style="1" customWidth="1"/>
    <col min="2755" max="2755" width="8.7109375" style="1" customWidth="1"/>
    <col min="2756" max="2756" width="6.85546875" style="1" customWidth="1"/>
    <col min="2757" max="3001" width="9.140625" style="1" customWidth="1"/>
    <col min="3002" max="3002" width="3.7109375" style="1"/>
    <col min="3003" max="3003" width="4.5703125" style="1" customWidth="1"/>
    <col min="3004" max="3004" width="5.85546875" style="1" customWidth="1"/>
    <col min="3005" max="3005" width="36" style="1" customWidth="1"/>
    <col min="3006" max="3006" width="9.7109375" style="1" customWidth="1"/>
    <col min="3007" max="3007" width="11.85546875" style="1" customWidth="1"/>
    <col min="3008" max="3008" width="9" style="1" customWidth="1"/>
    <col min="3009" max="3009" width="9.7109375" style="1" customWidth="1"/>
    <col min="3010" max="3010" width="9.28515625" style="1" customWidth="1"/>
    <col min="3011" max="3011" width="8.7109375" style="1" customWidth="1"/>
    <col min="3012" max="3012" width="6.85546875" style="1" customWidth="1"/>
    <col min="3013" max="3257" width="9.140625" style="1" customWidth="1"/>
    <col min="3258" max="3258" width="3.7109375" style="1"/>
    <col min="3259" max="3259" width="4.5703125" style="1" customWidth="1"/>
    <col min="3260" max="3260" width="5.85546875" style="1" customWidth="1"/>
    <col min="3261" max="3261" width="36" style="1" customWidth="1"/>
    <col min="3262" max="3262" width="9.7109375" style="1" customWidth="1"/>
    <col min="3263" max="3263" width="11.85546875" style="1" customWidth="1"/>
    <col min="3264" max="3264" width="9" style="1" customWidth="1"/>
    <col min="3265" max="3265" width="9.7109375" style="1" customWidth="1"/>
    <col min="3266" max="3266" width="9.28515625" style="1" customWidth="1"/>
    <col min="3267" max="3267" width="8.7109375" style="1" customWidth="1"/>
    <col min="3268" max="3268" width="6.85546875" style="1" customWidth="1"/>
    <col min="3269" max="3513" width="9.140625" style="1" customWidth="1"/>
    <col min="3514" max="3514" width="3.7109375" style="1"/>
    <col min="3515" max="3515" width="4.5703125" style="1" customWidth="1"/>
    <col min="3516" max="3516" width="5.85546875" style="1" customWidth="1"/>
    <col min="3517" max="3517" width="36" style="1" customWidth="1"/>
    <col min="3518" max="3518" width="9.7109375" style="1" customWidth="1"/>
    <col min="3519" max="3519" width="11.85546875" style="1" customWidth="1"/>
    <col min="3520" max="3520" width="9" style="1" customWidth="1"/>
    <col min="3521" max="3521" width="9.7109375" style="1" customWidth="1"/>
    <col min="3522" max="3522" width="9.28515625" style="1" customWidth="1"/>
    <col min="3523" max="3523" width="8.7109375" style="1" customWidth="1"/>
    <col min="3524" max="3524" width="6.85546875" style="1" customWidth="1"/>
    <col min="3525" max="3769" width="9.140625" style="1" customWidth="1"/>
    <col min="3770" max="3770" width="3.7109375" style="1"/>
    <col min="3771" max="3771" width="4.5703125" style="1" customWidth="1"/>
    <col min="3772" max="3772" width="5.85546875" style="1" customWidth="1"/>
    <col min="3773" max="3773" width="36" style="1" customWidth="1"/>
    <col min="3774" max="3774" width="9.7109375" style="1" customWidth="1"/>
    <col min="3775" max="3775" width="11.85546875" style="1" customWidth="1"/>
    <col min="3776" max="3776" width="9" style="1" customWidth="1"/>
    <col min="3777" max="3777" width="9.7109375" style="1" customWidth="1"/>
    <col min="3778" max="3778" width="9.28515625" style="1" customWidth="1"/>
    <col min="3779" max="3779" width="8.7109375" style="1" customWidth="1"/>
    <col min="3780" max="3780" width="6.85546875" style="1" customWidth="1"/>
    <col min="3781" max="4025" width="9.140625" style="1" customWidth="1"/>
    <col min="4026" max="4026" width="3.7109375" style="1"/>
    <col min="4027" max="4027" width="4.5703125" style="1" customWidth="1"/>
    <col min="4028" max="4028" width="5.85546875" style="1" customWidth="1"/>
    <col min="4029" max="4029" width="36" style="1" customWidth="1"/>
    <col min="4030" max="4030" width="9.7109375" style="1" customWidth="1"/>
    <col min="4031" max="4031" width="11.85546875" style="1" customWidth="1"/>
    <col min="4032" max="4032" width="9" style="1" customWidth="1"/>
    <col min="4033" max="4033" width="9.7109375" style="1" customWidth="1"/>
    <col min="4034" max="4034" width="9.28515625" style="1" customWidth="1"/>
    <col min="4035" max="4035" width="8.7109375" style="1" customWidth="1"/>
    <col min="4036" max="4036" width="6.85546875" style="1" customWidth="1"/>
    <col min="4037" max="4281" width="9.140625" style="1" customWidth="1"/>
    <col min="4282" max="4282" width="3.7109375" style="1"/>
    <col min="4283" max="4283" width="4.5703125" style="1" customWidth="1"/>
    <col min="4284" max="4284" width="5.85546875" style="1" customWidth="1"/>
    <col min="4285" max="4285" width="36" style="1" customWidth="1"/>
    <col min="4286" max="4286" width="9.7109375" style="1" customWidth="1"/>
    <col min="4287" max="4287" width="11.85546875" style="1" customWidth="1"/>
    <col min="4288" max="4288" width="9" style="1" customWidth="1"/>
    <col min="4289" max="4289" width="9.7109375" style="1" customWidth="1"/>
    <col min="4290" max="4290" width="9.28515625" style="1" customWidth="1"/>
    <col min="4291" max="4291" width="8.7109375" style="1" customWidth="1"/>
    <col min="4292" max="4292" width="6.85546875" style="1" customWidth="1"/>
    <col min="4293" max="4537" width="9.140625" style="1" customWidth="1"/>
    <col min="4538" max="4538" width="3.7109375" style="1"/>
    <col min="4539" max="4539" width="4.5703125" style="1" customWidth="1"/>
    <col min="4540" max="4540" width="5.85546875" style="1" customWidth="1"/>
    <col min="4541" max="4541" width="36" style="1" customWidth="1"/>
    <col min="4542" max="4542" width="9.7109375" style="1" customWidth="1"/>
    <col min="4543" max="4543" width="11.85546875" style="1" customWidth="1"/>
    <col min="4544" max="4544" width="9" style="1" customWidth="1"/>
    <col min="4545" max="4545" width="9.7109375" style="1" customWidth="1"/>
    <col min="4546" max="4546" width="9.28515625" style="1" customWidth="1"/>
    <col min="4547" max="4547" width="8.7109375" style="1" customWidth="1"/>
    <col min="4548" max="4548" width="6.85546875" style="1" customWidth="1"/>
    <col min="4549" max="4793" width="9.140625" style="1" customWidth="1"/>
    <col min="4794" max="4794" width="3.7109375" style="1"/>
    <col min="4795" max="4795" width="4.5703125" style="1" customWidth="1"/>
    <col min="4796" max="4796" width="5.85546875" style="1" customWidth="1"/>
    <col min="4797" max="4797" width="36" style="1" customWidth="1"/>
    <col min="4798" max="4798" width="9.7109375" style="1" customWidth="1"/>
    <col min="4799" max="4799" width="11.85546875" style="1" customWidth="1"/>
    <col min="4800" max="4800" width="9" style="1" customWidth="1"/>
    <col min="4801" max="4801" width="9.7109375" style="1" customWidth="1"/>
    <col min="4802" max="4802" width="9.28515625" style="1" customWidth="1"/>
    <col min="4803" max="4803" width="8.7109375" style="1" customWidth="1"/>
    <col min="4804" max="4804" width="6.85546875" style="1" customWidth="1"/>
    <col min="4805" max="5049" width="9.140625" style="1" customWidth="1"/>
    <col min="5050" max="5050" width="3.7109375" style="1"/>
    <col min="5051" max="5051" width="4.5703125" style="1" customWidth="1"/>
    <col min="5052" max="5052" width="5.85546875" style="1" customWidth="1"/>
    <col min="5053" max="5053" width="36" style="1" customWidth="1"/>
    <col min="5054" max="5054" width="9.7109375" style="1" customWidth="1"/>
    <col min="5055" max="5055" width="11.85546875" style="1" customWidth="1"/>
    <col min="5056" max="5056" width="9" style="1" customWidth="1"/>
    <col min="5057" max="5057" width="9.7109375" style="1" customWidth="1"/>
    <col min="5058" max="5058" width="9.28515625" style="1" customWidth="1"/>
    <col min="5059" max="5059" width="8.7109375" style="1" customWidth="1"/>
    <col min="5060" max="5060" width="6.85546875" style="1" customWidth="1"/>
    <col min="5061" max="5305" width="9.140625" style="1" customWidth="1"/>
    <col min="5306" max="5306" width="3.7109375" style="1"/>
    <col min="5307" max="5307" width="4.5703125" style="1" customWidth="1"/>
    <col min="5308" max="5308" width="5.85546875" style="1" customWidth="1"/>
    <col min="5309" max="5309" width="36" style="1" customWidth="1"/>
    <col min="5310" max="5310" width="9.7109375" style="1" customWidth="1"/>
    <col min="5311" max="5311" width="11.85546875" style="1" customWidth="1"/>
    <col min="5312" max="5312" width="9" style="1" customWidth="1"/>
    <col min="5313" max="5313" width="9.7109375" style="1" customWidth="1"/>
    <col min="5314" max="5314" width="9.28515625" style="1" customWidth="1"/>
    <col min="5315" max="5315" width="8.7109375" style="1" customWidth="1"/>
    <col min="5316" max="5316" width="6.85546875" style="1" customWidth="1"/>
    <col min="5317" max="5561" width="9.140625" style="1" customWidth="1"/>
    <col min="5562" max="5562" width="3.7109375" style="1"/>
    <col min="5563" max="5563" width="4.5703125" style="1" customWidth="1"/>
    <col min="5564" max="5564" width="5.85546875" style="1" customWidth="1"/>
    <col min="5565" max="5565" width="36" style="1" customWidth="1"/>
    <col min="5566" max="5566" width="9.7109375" style="1" customWidth="1"/>
    <col min="5567" max="5567" width="11.85546875" style="1" customWidth="1"/>
    <col min="5568" max="5568" width="9" style="1" customWidth="1"/>
    <col min="5569" max="5569" width="9.7109375" style="1" customWidth="1"/>
    <col min="5570" max="5570" width="9.28515625" style="1" customWidth="1"/>
    <col min="5571" max="5571" width="8.7109375" style="1" customWidth="1"/>
    <col min="5572" max="5572" width="6.85546875" style="1" customWidth="1"/>
    <col min="5573" max="5817" width="9.140625" style="1" customWidth="1"/>
    <col min="5818" max="5818" width="3.7109375" style="1"/>
    <col min="5819" max="5819" width="4.5703125" style="1" customWidth="1"/>
    <col min="5820" max="5820" width="5.85546875" style="1" customWidth="1"/>
    <col min="5821" max="5821" width="36" style="1" customWidth="1"/>
    <col min="5822" max="5822" width="9.7109375" style="1" customWidth="1"/>
    <col min="5823" max="5823" width="11.85546875" style="1" customWidth="1"/>
    <col min="5824" max="5824" width="9" style="1" customWidth="1"/>
    <col min="5825" max="5825" width="9.7109375" style="1" customWidth="1"/>
    <col min="5826" max="5826" width="9.28515625" style="1" customWidth="1"/>
    <col min="5827" max="5827" width="8.7109375" style="1" customWidth="1"/>
    <col min="5828" max="5828" width="6.85546875" style="1" customWidth="1"/>
    <col min="5829" max="6073" width="9.140625" style="1" customWidth="1"/>
    <col min="6074" max="6074" width="3.7109375" style="1"/>
    <col min="6075" max="6075" width="4.5703125" style="1" customWidth="1"/>
    <col min="6076" max="6076" width="5.85546875" style="1" customWidth="1"/>
    <col min="6077" max="6077" width="36" style="1" customWidth="1"/>
    <col min="6078" max="6078" width="9.7109375" style="1" customWidth="1"/>
    <col min="6079" max="6079" width="11.85546875" style="1" customWidth="1"/>
    <col min="6080" max="6080" width="9" style="1" customWidth="1"/>
    <col min="6081" max="6081" width="9.7109375" style="1" customWidth="1"/>
    <col min="6082" max="6082" width="9.28515625" style="1" customWidth="1"/>
    <col min="6083" max="6083" width="8.7109375" style="1" customWidth="1"/>
    <col min="6084" max="6084" width="6.85546875" style="1" customWidth="1"/>
    <col min="6085" max="6329" width="9.140625" style="1" customWidth="1"/>
    <col min="6330" max="6330" width="3.7109375" style="1"/>
    <col min="6331" max="6331" width="4.5703125" style="1" customWidth="1"/>
    <col min="6332" max="6332" width="5.85546875" style="1" customWidth="1"/>
    <col min="6333" max="6333" width="36" style="1" customWidth="1"/>
    <col min="6334" max="6334" width="9.7109375" style="1" customWidth="1"/>
    <col min="6335" max="6335" width="11.85546875" style="1" customWidth="1"/>
    <col min="6336" max="6336" width="9" style="1" customWidth="1"/>
    <col min="6337" max="6337" width="9.7109375" style="1" customWidth="1"/>
    <col min="6338" max="6338" width="9.28515625" style="1" customWidth="1"/>
    <col min="6339" max="6339" width="8.7109375" style="1" customWidth="1"/>
    <col min="6340" max="6340" width="6.85546875" style="1" customWidth="1"/>
    <col min="6341" max="6585" width="9.140625" style="1" customWidth="1"/>
    <col min="6586" max="6586" width="3.7109375" style="1"/>
    <col min="6587" max="6587" width="4.5703125" style="1" customWidth="1"/>
    <col min="6588" max="6588" width="5.85546875" style="1" customWidth="1"/>
    <col min="6589" max="6589" width="36" style="1" customWidth="1"/>
    <col min="6590" max="6590" width="9.7109375" style="1" customWidth="1"/>
    <col min="6591" max="6591" width="11.85546875" style="1" customWidth="1"/>
    <col min="6592" max="6592" width="9" style="1" customWidth="1"/>
    <col min="6593" max="6593" width="9.7109375" style="1" customWidth="1"/>
    <col min="6594" max="6594" width="9.28515625" style="1" customWidth="1"/>
    <col min="6595" max="6595" width="8.7109375" style="1" customWidth="1"/>
    <col min="6596" max="6596" width="6.85546875" style="1" customWidth="1"/>
    <col min="6597" max="6841" width="9.140625" style="1" customWidth="1"/>
    <col min="6842" max="6842" width="3.7109375" style="1"/>
    <col min="6843" max="6843" width="4.5703125" style="1" customWidth="1"/>
    <col min="6844" max="6844" width="5.85546875" style="1" customWidth="1"/>
    <col min="6845" max="6845" width="36" style="1" customWidth="1"/>
    <col min="6846" max="6846" width="9.7109375" style="1" customWidth="1"/>
    <col min="6847" max="6847" width="11.85546875" style="1" customWidth="1"/>
    <col min="6848" max="6848" width="9" style="1" customWidth="1"/>
    <col min="6849" max="6849" width="9.7109375" style="1" customWidth="1"/>
    <col min="6850" max="6850" width="9.28515625" style="1" customWidth="1"/>
    <col min="6851" max="6851" width="8.7109375" style="1" customWidth="1"/>
    <col min="6852" max="6852" width="6.85546875" style="1" customWidth="1"/>
    <col min="6853" max="7097" width="9.140625" style="1" customWidth="1"/>
    <col min="7098" max="7098" width="3.7109375" style="1"/>
    <col min="7099" max="7099" width="4.5703125" style="1" customWidth="1"/>
    <col min="7100" max="7100" width="5.85546875" style="1" customWidth="1"/>
    <col min="7101" max="7101" width="36" style="1" customWidth="1"/>
    <col min="7102" max="7102" width="9.7109375" style="1" customWidth="1"/>
    <col min="7103" max="7103" width="11.85546875" style="1" customWidth="1"/>
    <col min="7104" max="7104" width="9" style="1" customWidth="1"/>
    <col min="7105" max="7105" width="9.7109375" style="1" customWidth="1"/>
    <col min="7106" max="7106" width="9.28515625" style="1" customWidth="1"/>
    <col min="7107" max="7107" width="8.7109375" style="1" customWidth="1"/>
    <col min="7108" max="7108" width="6.85546875" style="1" customWidth="1"/>
    <col min="7109" max="7353" width="9.140625" style="1" customWidth="1"/>
    <col min="7354" max="7354" width="3.7109375" style="1"/>
    <col min="7355" max="7355" width="4.5703125" style="1" customWidth="1"/>
    <col min="7356" max="7356" width="5.85546875" style="1" customWidth="1"/>
    <col min="7357" max="7357" width="36" style="1" customWidth="1"/>
    <col min="7358" max="7358" width="9.7109375" style="1" customWidth="1"/>
    <col min="7359" max="7359" width="11.85546875" style="1" customWidth="1"/>
    <col min="7360" max="7360" width="9" style="1" customWidth="1"/>
    <col min="7361" max="7361" width="9.7109375" style="1" customWidth="1"/>
    <col min="7362" max="7362" width="9.28515625" style="1" customWidth="1"/>
    <col min="7363" max="7363" width="8.7109375" style="1" customWidth="1"/>
    <col min="7364" max="7364" width="6.85546875" style="1" customWidth="1"/>
    <col min="7365" max="7609" width="9.140625" style="1" customWidth="1"/>
    <col min="7610" max="7610" width="3.7109375" style="1"/>
    <col min="7611" max="7611" width="4.5703125" style="1" customWidth="1"/>
    <col min="7612" max="7612" width="5.85546875" style="1" customWidth="1"/>
    <col min="7613" max="7613" width="36" style="1" customWidth="1"/>
    <col min="7614" max="7614" width="9.7109375" style="1" customWidth="1"/>
    <col min="7615" max="7615" width="11.85546875" style="1" customWidth="1"/>
    <col min="7616" max="7616" width="9" style="1" customWidth="1"/>
    <col min="7617" max="7617" width="9.7109375" style="1" customWidth="1"/>
    <col min="7618" max="7618" width="9.28515625" style="1" customWidth="1"/>
    <col min="7619" max="7619" width="8.7109375" style="1" customWidth="1"/>
    <col min="7620" max="7620" width="6.85546875" style="1" customWidth="1"/>
    <col min="7621" max="7865" width="9.140625" style="1" customWidth="1"/>
    <col min="7866" max="7866" width="3.7109375" style="1"/>
    <col min="7867" max="7867" width="4.5703125" style="1" customWidth="1"/>
    <col min="7868" max="7868" width="5.85546875" style="1" customWidth="1"/>
    <col min="7869" max="7869" width="36" style="1" customWidth="1"/>
    <col min="7870" max="7870" width="9.7109375" style="1" customWidth="1"/>
    <col min="7871" max="7871" width="11.85546875" style="1" customWidth="1"/>
    <col min="7872" max="7872" width="9" style="1" customWidth="1"/>
    <col min="7873" max="7873" width="9.7109375" style="1" customWidth="1"/>
    <col min="7874" max="7874" width="9.28515625" style="1" customWidth="1"/>
    <col min="7875" max="7875" width="8.7109375" style="1" customWidth="1"/>
    <col min="7876" max="7876" width="6.85546875" style="1" customWidth="1"/>
    <col min="7877" max="8121" width="9.140625" style="1" customWidth="1"/>
    <col min="8122" max="8122" width="3.7109375" style="1"/>
    <col min="8123" max="8123" width="4.5703125" style="1" customWidth="1"/>
    <col min="8124" max="8124" width="5.85546875" style="1" customWidth="1"/>
    <col min="8125" max="8125" width="36" style="1" customWidth="1"/>
    <col min="8126" max="8126" width="9.7109375" style="1" customWidth="1"/>
    <col min="8127" max="8127" width="11.85546875" style="1" customWidth="1"/>
    <col min="8128" max="8128" width="9" style="1" customWidth="1"/>
    <col min="8129" max="8129" width="9.7109375" style="1" customWidth="1"/>
    <col min="8130" max="8130" width="9.28515625" style="1" customWidth="1"/>
    <col min="8131" max="8131" width="8.7109375" style="1" customWidth="1"/>
    <col min="8132" max="8132" width="6.85546875" style="1" customWidth="1"/>
    <col min="8133" max="8377" width="9.140625" style="1" customWidth="1"/>
    <col min="8378" max="8378" width="3.7109375" style="1"/>
    <col min="8379" max="8379" width="4.5703125" style="1" customWidth="1"/>
    <col min="8380" max="8380" width="5.85546875" style="1" customWidth="1"/>
    <col min="8381" max="8381" width="36" style="1" customWidth="1"/>
    <col min="8382" max="8382" width="9.7109375" style="1" customWidth="1"/>
    <col min="8383" max="8383" width="11.85546875" style="1" customWidth="1"/>
    <col min="8384" max="8384" width="9" style="1" customWidth="1"/>
    <col min="8385" max="8385" width="9.7109375" style="1" customWidth="1"/>
    <col min="8386" max="8386" width="9.28515625" style="1" customWidth="1"/>
    <col min="8387" max="8387" width="8.7109375" style="1" customWidth="1"/>
    <col min="8388" max="8388" width="6.85546875" style="1" customWidth="1"/>
    <col min="8389" max="8633" width="9.140625" style="1" customWidth="1"/>
    <col min="8634" max="8634" width="3.7109375" style="1"/>
    <col min="8635" max="8635" width="4.5703125" style="1" customWidth="1"/>
    <col min="8636" max="8636" width="5.85546875" style="1" customWidth="1"/>
    <col min="8637" max="8637" width="36" style="1" customWidth="1"/>
    <col min="8638" max="8638" width="9.7109375" style="1" customWidth="1"/>
    <col min="8639" max="8639" width="11.85546875" style="1" customWidth="1"/>
    <col min="8640" max="8640" width="9" style="1" customWidth="1"/>
    <col min="8641" max="8641" width="9.7109375" style="1" customWidth="1"/>
    <col min="8642" max="8642" width="9.28515625" style="1" customWidth="1"/>
    <col min="8643" max="8643" width="8.7109375" style="1" customWidth="1"/>
    <col min="8644" max="8644" width="6.85546875" style="1" customWidth="1"/>
    <col min="8645" max="8889" width="9.140625" style="1" customWidth="1"/>
    <col min="8890" max="8890" width="3.7109375" style="1"/>
    <col min="8891" max="8891" width="4.5703125" style="1" customWidth="1"/>
    <col min="8892" max="8892" width="5.85546875" style="1" customWidth="1"/>
    <col min="8893" max="8893" width="36" style="1" customWidth="1"/>
    <col min="8894" max="8894" width="9.7109375" style="1" customWidth="1"/>
    <col min="8895" max="8895" width="11.85546875" style="1" customWidth="1"/>
    <col min="8896" max="8896" width="9" style="1" customWidth="1"/>
    <col min="8897" max="8897" width="9.7109375" style="1" customWidth="1"/>
    <col min="8898" max="8898" width="9.28515625" style="1" customWidth="1"/>
    <col min="8899" max="8899" width="8.7109375" style="1" customWidth="1"/>
    <col min="8900" max="8900" width="6.85546875" style="1" customWidth="1"/>
    <col min="8901" max="9145" width="9.140625" style="1" customWidth="1"/>
    <col min="9146" max="9146" width="3.7109375" style="1"/>
    <col min="9147" max="9147" width="4.5703125" style="1" customWidth="1"/>
    <col min="9148" max="9148" width="5.85546875" style="1" customWidth="1"/>
    <col min="9149" max="9149" width="36" style="1" customWidth="1"/>
    <col min="9150" max="9150" width="9.7109375" style="1" customWidth="1"/>
    <col min="9151" max="9151" width="11.85546875" style="1" customWidth="1"/>
    <col min="9152" max="9152" width="9" style="1" customWidth="1"/>
    <col min="9153" max="9153" width="9.7109375" style="1" customWidth="1"/>
    <col min="9154" max="9154" width="9.28515625" style="1" customWidth="1"/>
    <col min="9155" max="9155" width="8.7109375" style="1" customWidth="1"/>
    <col min="9156" max="9156" width="6.85546875" style="1" customWidth="1"/>
    <col min="9157" max="9401" width="9.140625" style="1" customWidth="1"/>
    <col min="9402" max="9402" width="3.7109375" style="1"/>
    <col min="9403" max="9403" width="4.5703125" style="1" customWidth="1"/>
    <col min="9404" max="9404" width="5.85546875" style="1" customWidth="1"/>
    <col min="9405" max="9405" width="36" style="1" customWidth="1"/>
    <col min="9406" max="9406" width="9.7109375" style="1" customWidth="1"/>
    <col min="9407" max="9407" width="11.85546875" style="1" customWidth="1"/>
    <col min="9408" max="9408" width="9" style="1" customWidth="1"/>
    <col min="9409" max="9409" width="9.7109375" style="1" customWidth="1"/>
    <col min="9410" max="9410" width="9.28515625" style="1" customWidth="1"/>
    <col min="9411" max="9411" width="8.7109375" style="1" customWidth="1"/>
    <col min="9412" max="9412" width="6.85546875" style="1" customWidth="1"/>
    <col min="9413" max="9657" width="9.140625" style="1" customWidth="1"/>
    <col min="9658" max="9658" width="3.7109375" style="1"/>
    <col min="9659" max="9659" width="4.5703125" style="1" customWidth="1"/>
    <col min="9660" max="9660" width="5.85546875" style="1" customWidth="1"/>
    <col min="9661" max="9661" width="36" style="1" customWidth="1"/>
    <col min="9662" max="9662" width="9.7109375" style="1" customWidth="1"/>
    <col min="9663" max="9663" width="11.85546875" style="1" customWidth="1"/>
    <col min="9664" max="9664" width="9" style="1" customWidth="1"/>
    <col min="9665" max="9665" width="9.7109375" style="1" customWidth="1"/>
    <col min="9666" max="9666" width="9.28515625" style="1" customWidth="1"/>
    <col min="9667" max="9667" width="8.7109375" style="1" customWidth="1"/>
    <col min="9668" max="9668" width="6.85546875" style="1" customWidth="1"/>
    <col min="9669" max="9913" width="9.140625" style="1" customWidth="1"/>
    <col min="9914" max="9914" width="3.7109375" style="1"/>
    <col min="9915" max="9915" width="4.5703125" style="1" customWidth="1"/>
    <col min="9916" max="9916" width="5.85546875" style="1" customWidth="1"/>
    <col min="9917" max="9917" width="36" style="1" customWidth="1"/>
    <col min="9918" max="9918" width="9.7109375" style="1" customWidth="1"/>
    <col min="9919" max="9919" width="11.85546875" style="1" customWidth="1"/>
    <col min="9920" max="9920" width="9" style="1" customWidth="1"/>
    <col min="9921" max="9921" width="9.7109375" style="1" customWidth="1"/>
    <col min="9922" max="9922" width="9.28515625" style="1" customWidth="1"/>
    <col min="9923" max="9923" width="8.7109375" style="1" customWidth="1"/>
    <col min="9924" max="9924" width="6.85546875" style="1" customWidth="1"/>
    <col min="9925" max="10169" width="9.140625" style="1" customWidth="1"/>
    <col min="10170" max="10170" width="3.7109375" style="1"/>
    <col min="10171" max="10171" width="4.5703125" style="1" customWidth="1"/>
    <col min="10172" max="10172" width="5.85546875" style="1" customWidth="1"/>
    <col min="10173" max="10173" width="36" style="1" customWidth="1"/>
    <col min="10174" max="10174" width="9.7109375" style="1" customWidth="1"/>
    <col min="10175" max="10175" width="11.85546875" style="1" customWidth="1"/>
    <col min="10176" max="10176" width="9" style="1" customWidth="1"/>
    <col min="10177" max="10177" width="9.7109375" style="1" customWidth="1"/>
    <col min="10178" max="10178" width="9.28515625" style="1" customWidth="1"/>
    <col min="10179" max="10179" width="8.7109375" style="1" customWidth="1"/>
    <col min="10180" max="10180" width="6.85546875" style="1" customWidth="1"/>
    <col min="10181" max="10425" width="9.140625" style="1" customWidth="1"/>
    <col min="10426" max="10426" width="3.7109375" style="1"/>
    <col min="10427" max="10427" width="4.5703125" style="1" customWidth="1"/>
    <col min="10428" max="10428" width="5.85546875" style="1" customWidth="1"/>
    <col min="10429" max="10429" width="36" style="1" customWidth="1"/>
    <col min="10430" max="10430" width="9.7109375" style="1" customWidth="1"/>
    <col min="10431" max="10431" width="11.85546875" style="1" customWidth="1"/>
    <col min="10432" max="10432" width="9" style="1" customWidth="1"/>
    <col min="10433" max="10433" width="9.7109375" style="1" customWidth="1"/>
    <col min="10434" max="10434" width="9.28515625" style="1" customWidth="1"/>
    <col min="10435" max="10435" width="8.7109375" style="1" customWidth="1"/>
    <col min="10436" max="10436" width="6.85546875" style="1" customWidth="1"/>
    <col min="10437" max="10681" width="9.140625" style="1" customWidth="1"/>
    <col min="10682" max="10682" width="3.7109375" style="1"/>
    <col min="10683" max="10683" width="4.5703125" style="1" customWidth="1"/>
    <col min="10684" max="10684" width="5.85546875" style="1" customWidth="1"/>
    <col min="10685" max="10685" width="36" style="1" customWidth="1"/>
    <col min="10686" max="10686" width="9.7109375" style="1" customWidth="1"/>
    <col min="10687" max="10687" width="11.85546875" style="1" customWidth="1"/>
    <col min="10688" max="10688" width="9" style="1" customWidth="1"/>
    <col min="10689" max="10689" width="9.7109375" style="1" customWidth="1"/>
    <col min="10690" max="10690" width="9.28515625" style="1" customWidth="1"/>
    <col min="10691" max="10691" width="8.7109375" style="1" customWidth="1"/>
    <col min="10692" max="10692" width="6.85546875" style="1" customWidth="1"/>
    <col min="10693" max="10937" width="9.140625" style="1" customWidth="1"/>
    <col min="10938" max="10938" width="3.7109375" style="1"/>
    <col min="10939" max="10939" width="4.5703125" style="1" customWidth="1"/>
    <col min="10940" max="10940" width="5.85546875" style="1" customWidth="1"/>
    <col min="10941" max="10941" width="36" style="1" customWidth="1"/>
    <col min="10942" max="10942" width="9.7109375" style="1" customWidth="1"/>
    <col min="10943" max="10943" width="11.85546875" style="1" customWidth="1"/>
    <col min="10944" max="10944" width="9" style="1" customWidth="1"/>
    <col min="10945" max="10945" width="9.7109375" style="1" customWidth="1"/>
    <col min="10946" max="10946" width="9.28515625" style="1" customWidth="1"/>
    <col min="10947" max="10947" width="8.7109375" style="1" customWidth="1"/>
    <col min="10948" max="10948" width="6.85546875" style="1" customWidth="1"/>
    <col min="10949" max="11193" width="9.140625" style="1" customWidth="1"/>
    <col min="11194" max="11194" width="3.7109375" style="1"/>
    <col min="11195" max="11195" width="4.5703125" style="1" customWidth="1"/>
    <col min="11196" max="11196" width="5.85546875" style="1" customWidth="1"/>
    <col min="11197" max="11197" width="36" style="1" customWidth="1"/>
    <col min="11198" max="11198" width="9.7109375" style="1" customWidth="1"/>
    <col min="11199" max="11199" width="11.85546875" style="1" customWidth="1"/>
    <col min="11200" max="11200" width="9" style="1" customWidth="1"/>
    <col min="11201" max="11201" width="9.7109375" style="1" customWidth="1"/>
    <col min="11202" max="11202" width="9.28515625" style="1" customWidth="1"/>
    <col min="11203" max="11203" width="8.7109375" style="1" customWidth="1"/>
    <col min="11204" max="11204" width="6.85546875" style="1" customWidth="1"/>
    <col min="11205" max="11449" width="9.140625" style="1" customWidth="1"/>
    <col min="11450" max="11450" width="3.7109375" style="1"/>
    <col min="11451" max="11451" width="4.5703125" style="1" customWidth="1"/>
    <col min="11452" max="11452" width="5.85546875" style="1" customWidth="1"/>
    <col min="11453" max="11453" width="36" style="1" customWidth="1"/>
    <col min="11454" max="11454" width="9.7109375" style="1" customWidth="1"/>
    <col min="11455" max="11455" width="11.85546875" style="1" customWidth="1"/>
    <col min="11456" max="11456" width="9" style="1" customWidth="1"/>
    <col min="11457" max="11457" width="9.7109375" style="1" customWidth="1"/>
    <col min="11458" max="11458" width="9.28515625" style="1" customWidth="1"/>
    <col min="11459" max="11459" width="8.7109375" style="1" customWidth="1"/>
    <col min="11460" max="11460" width="6.85546875" style="1" customWidth="1"/>
    <col min="11461" max="11705" width="9.140625" style="1" customWidth="1"/>
    <col min="11706" max="11706" width="3.7109375" style="1"/>
    <col min="11707" max="11707" width="4.5703125" style="1" customWidth="1"/>
    <col min="11708" max="11708" width="5.85546875" style="1" customWidth="1"/>
    <col min="11709" max="11709" width="36" style="1" customWidth="1"/>
    <col min="11710" max="11710" width="9.7109375" style="1" customWidth="1"/>
    <col min="11711" max="11711" width="11.85546875" style="1" customWidth="1"/>
    <col min="11712" max="11712" width="9" style="1" customWidth="1"/>
    <col min="11713" max="11713" width="9.7109375" style="1" customWidth="1"/>
    <col min="11714" max="11714" width="9.28515625" style="1" customWidth="1"/>
    <col min="11715" max="11715" width="8.7109375" style="1" customWidth="1"/>
    <col min="11716" max="11716" width="6.85546875" style="1" customWidth="1"/>
    <col min="11717" max="11961" width="9.140625" style="1" customWidth="1"/>
    <col min="11962" max="11962" width="3.7109375" style="1"/>
    <col min="11963" max="11963" width="4.5703125" style="1" customWidth="1"/>
    <col min="11964" max="11964" width="5.85546875" style="1" customWidth="1"/>
    <col min="11965" max="11965" width="36" style="1" customWidth="1"/>
    <col min="11966" max="11966" width="9.7109375" style="1" customWidth="1"/>
    <col min="11967" max="11967" width="11.85546875" style="1" customWidth="1"/>
    <col min="11968" max="11968" width="9" style="1" customWidth="1"/>
    <col min="11969" max="11969" width="9.7109375" style="1" customWidth="1"/>
    <col min="11970" max="11970" width="9.28515625" style="1" customWidth="1"/>
    <col min="11971" max="11971" width="8.7109375" style="1" customWidth="1"/>
    <col min="11972" max="11972" width="6.85546875" style="1" customWidth="1"/>
    <col min="11973" max="12217" width="9.140625" style="1" customWidth="1"/>
    <col min="12218" max="12218" width="3.7109375" style="1"/>
    <col min="12219" max="12219" width="4.5703125" style="1" customWidth="1"/>
    <col min="12220" max="12220" width="5.85546875" style="1" customWidth="1"/>
    <col min="12221" max="12221" width="36" style="1" customWidth="1"/>
    <col min="12222" max="12222" width="9.7109375" style="1" customWidth="1"/>
    <col min="12223" max="12223" width="11.85546875" style="1" customWidth="1"/>
    <col min="12224" max="12224" width="9" style="1" customWidth="1"/>
    <col min="12225" max="12225" width="9.7109375" style="1" customWidth="1"/>
    <col min="12226" max="12226" width="9.28515625" style="1" customWidth="1"/>
    <col min="12227" max="12227" width="8.7109375" style="1" customWidth="1"/>
    <col min="12228" max="12228" width="6.85546875" style="1" customWidth="1"/>
    <col min="12229" max="12473" width="9.140625" style="1" customWidth="1"/>
    <col min="12474" max="12474" width="3.7109375" style="1"/>
    <col min="12475" max="12475" width="4.5703125" style="1" customWidth="1"/>
    <col min="12476" max="12476" width="5.85546875" style="1" customWidth="1"/>
    <col min="12477" max="12477" width="36" style="1" customWidth="1"/>
    <col min="12478" max="12478" width="9.7109375" style="1" customWidth="1"/>
    <col min="12479" max="12479" width="11.85546875" style="1" customWidth="1"/>
    <col min="12480" max="12480" width="9" style="1" customWidth="1"/>
    <col min="12481" max="12481" width="9.7109375" style="1" customWidth="1"/>
    <col min="12482" max="12482" width="9.28515625" style="1" customWidth="1"/>
    <col min="12483" max="12483" width="8.7109375" style="1" customWidth="1"/>
    <col min="12484" max="12484" width="6.85546875" style="1" customWidth="1"/>
    <col min="12485" max="12729" width="9.140625" style="1" customWidth="1"/>
    <col min="12730" max="12730" width="3.7109375" style="1"/>
    <col min="12731" max="12731" width="4.5703125" style="1" customWidth="1"/>
    <col min="12732" max="12732" width="5.85546875" style="1" customWidth="1"/>
    <col min="12733" max="12733" width="36" style="1" customWidth="1"/>
    <col min="12734" max="12734" width="9.7109375" style="1" customWidth="1"/>
    <col min="12735" max="12735" width="11.85546875" style="1" customWidth="1"/>
    <col min="12736" max="12736" width="9" style="1" customWidth="1"/>
    <col min="12737" max="12737" width="9.7109375" style="1" customWidth="1"/>
    <col min="12738" max="12738" width="9.28515625" style="1" customWidth="1"/>
    <col min="12739" max="12739" width="8.7109375" style="1" customWidth="1"/>
    <col min="12740" max="12740" width="6.85546875" style="1" customWidth="1"/>
    <col min="12741" max="12985" width="9.140625" style="1" customWidth="1"/>
    <col min="12986" max="12986" width="3.7109375" style="1"/>
    <col min="12987" max="12987" width="4.5703125" style="1" customWidth="1"/>
    <col min="12988" max="12988" width="5.85546875" style="1" customWidth="1"/>
    <col min="12989" max="12989" width="36" style="1" customWidth="1"/>
    <col min="12990" max="12990" width="9.7109375" style="1" customWidth="1"/>
    <col min="12991" max="12991" width="11.85546875" style="1" customWidth="1"/>
    <col min="12992" max="12992" width="9" style="1" customWidth="1"/>
    <col min="12993" max="12993" width="9.7109375" style="1" customWidth="1"/>
    <col min="12994" max="12994" width="9.28515625" style="1" customWidth="1"/>
    <col min="12995" max="12995" width="8.7109375" style="1" customWidth="1"/>
    <col min="12996" max="12996" width="6.85546875" style="1" customWidth="1"/>
    <col min="12997" max="13241" width="9.140625" style="1" customWidth="1"/>
    <col min="13242" max="13242" width="3.7109375" style="1"/>
    <col min="13243" max="13243" width="4.5703125" style="1" customWidth="1"/>
    <col min="13244" max="13244" width="5.85546875" style="1" customWidth="1"/>
    <col min="13245" max="13245" width="36" style="1" customWidth="1"/>
    <col min="13246" max="13246" width="9.7109375" style="1" customWidth="1"/>
    <col min="13247" max="13247" width="11.85546875" style="1" customWidth="1"/>
    <col min="13248" max="13248" width="9" style="1" customWidth="1"/>
    <col min="13249" max="13249" width="9.7109375" style="1" customWidth="1"/>
    <col min="13250" max="13250" width="9.28515625" style="1" customWidth="1"/>
    <col min="13251" max="13251" width="8.7109375" style="1" customWidth="1"/>
    <col min="13252" max="13252" width="6.85546875" style="1" customWidth="1"/>
    <col min="13253" max="13497" width="9.140625" style="1" customWidth="1"/>
    <col min="13498" max="13498" width="3.7109375" style="1"/>
    <col min="13499" max="13499" width="4.5703125" style="1" customWidth="1"/>
    <col min="13500" max="13500" width="5.85546875" style="1" customWidth="1"/>
    <col min="13501" max="13501" width="36" style="1" customWidth="1"/>
    <col min="13502" max="13502" width="9.7109375" style="1" customWidth="1"/>
    <col min="13503" max="13503" width="11.85546875" style="1" customWidth="1"/>
    <col min="13504" max="13504" width="9" style="1" customWidth="1"/>
    <col min="13505" max="13505" width="9.7109375" style="1" customWidth="1"/>
    <col min="13506" max="13506" width="9.28515625" style="1" customWidth="1"/>
    <col min="13507" max="13507" width="8.7109375" style="1" customWidth="1"/>
    <col min="13508" max="13508" width="6.85546875" style="1" customWidth="1"/>
    <col min="13509" max="13753" width="9.140625" style="1" customWidth="1"/>
    <col min="13754" max="13754" width="3.7109375" style="1"/>
    <col min="13755" max="13755" width="4.5703125" style="1" customWidth="1"/>
    <col min="13756" max="13756" width="5.85546875" style="1" customWidth="1"/>
    <col min="13757" max="13757" width="36" style="1" customWidth="1"/>
    <col min="13758" max="13758" width="9.7109375" style="1" customWidth="1"/>
    <col min="13759" max="13759" width="11.85546875" style="1" customWidth="1"/>
    <col min="13760" max="13760" width="9" style="1" customWidth="1"/>
    <col min="13761" max="13761" width="9.7109375" style="1" customWidth="1"/>
    <col min="13762" max="13762" width="9.28515625" style="1" customWidth="1"/>
    <col min="13763" max="13763" width="8.7109375" style="1" customWidth="1"/>
    <col min="13764" max="13764" width="6.85546875" style="1" customWidth="1"/>
    <col min="13765" max="14009" width="9.140625" style="1" customWidth="1"/>
    <col min="14010" max="14010" width="3.7109375" style="1"/>
    <col min="14011" max="14011" width="4.5703125" style="1" customWidth="1"/>
    <col min="14012" max="14012" width="5.85546875" style="1" customWidth="1"/>
    <col min="14013" max="14013" width="36" style="1" customWidth="1"/>
    <col min="14014" max="14014" width="9.7109375" style="1" customWidth="1"/>
    <col min="14015" max="14015" width="11.85546875" style="1" customWidth="1"/>
    <col min="14016" max="14016" width="9" style="1" customWidth="1"/>
    <col min="14017" max="14017" width="9.7109375" style="1" customWidth="1"/>
    <col min="14018" max="14018" width="9.28515625" style="1" customWidth="1"/>
    <col min="14019" max="14019" width="8.7109375" style="1" customWidth="1"/>
    <col min="14020" max="14020" width="6.85546875" style="1" customWidth="1"/>
    <col min="14021" max="14265" width="9.140625" style="1" customWidth="1"/>
    <col min="14266" max="14266" width="3.7109375" style="1"/>
    <col min="14267" max="14267" width="4.5703125" style="1" customWidth="1"/>
    <col min="14268" max="14268" width="5.85546875" style="1" customWidth="1"/>
    <col min="14269" max="14269" width="36" style="1" customWidth="1"/>
    <col min="14270" max="14270" width="9.7109375" style="1" customWidth="1"/>
    <col min="14271" max="14271" width="11.85546875" style="1" customWidth="1"/>
    <col min="14272" max="14272" width="9" style="1" customWidth="1"/>
    <col min="14273" max="14273" width="9.7109375" style="1" customWidth="1"/>
    <col min="14274" max="14274" width="9.28515625" style="1" customWidth="1"/>
    <col min="14275" max="14275" width="8.7109375" style="1" customWidth="1"/>
    <col min="14276" max="14276" width="6.85546875" style="1" customWidth="1"/>
    <col min="14277" max="14521" width="9.140625" style="1" customWidth="1"/>
    <col min="14522" max="14522" width="3.7109375" style="1"/>
    <col min="14523" max="14523" width="4.5703125" style="1" customWidth="1"/>
    <col min="14524" max="14524" width="5.85546875" style="1" customWidth="1"/>
    <col min="14525" max="14525" width="36" style="1" customWidth="1"/>
    <col min="14526" max="14526" width="9.7109375" style="1" customWidth="1"/>
    <col min="14527" max="14527" width="11.85546875" style="1" customWidth="1"/>
    <col min="14528" max="14528" width="9" style="1" customWidth="1"/>
    <col min="14529" max="14529" width="9.7109375" style="1" customWidth="1"/>
    <col min="14530" max="14530" width="9.28515625" style="1" customWidth="1"/>
    <col min="14531" max="14531" width="8.7109375" style="1" customWidth="1"/>
    <col min="14532" max="14532" width="6.85546875" style="1" customWidth="1"/>
    <col min="14533" max="14777" width="9.140625" style="1" customWidth="1"/>
    <col min="14778" max="14778" width="3.7109375" style="1"/>
    <col min="14779" max="14779" width="4.5703125" style="1" customWidth="1"/>
    <col min="14780" max="14780" width="5.85546875" style="1" customWidth="1"/>
    <col min="14781" max="14781" width="36" style="1" customWidth="1"/>
    <col min="14782" max="14782" width="9.7109375" style="1" customWidth="1"/>
    <col min="14783" max="14783" width="11.85546875" style="1" customWidth="1"/>
    <col min="14784" max="14784" width="9" style="1" customWidth="1"/>
    <col min="14785" max="14785" width="9.7109375" style="1" customWidth="1"/>
    <col min="14786" max="14786" width="9.28515625" style="1" customWidth="1"/>
    <col min="14787" max="14787" width="8.7109375" style="1" customWidth="1"/>
    <col min="14788" max="14788" width="6.85546875" style="1" customWidth="1"/>
    <col min="14789" max="15033" width="9.140625" style="1" customWidth="1"/>
    <col min="15034" max="15034" width="3.7109375" style="1"/>
    <col min="15035" max="15035" width="4.5703125" style="1" customWidth="1"/>
    <col min="15036" max="15036" width="5.85546875" style="1" customWidth="1"/>
    <col min="15037" max="15037" width="36" style="1" customWidth="1"/>
    <col min="15038" max="15038" width="9.7109375" style="1" customWidth="1"/>
    <col min="15039" max="15039" width="11.85546875" style="1" customWidth="1"/>
    <col min="15040" max="15040" width="9" style="1" customWidth="1"/>
    <col min="15041" max="15041" width="9.7109375" style="1" customWidth="1"/>
    <col min="15042" max="15042" width="9.28515625" style="1" customWidth="1"/>
    <col min="15043" max="15043" width="8.7109375" style="1" customWidth="1"/>
    <col min="15044" max="15044" width="6.85546875" style="1" customWidth="1"/>
    <col min="15045" max="15289" width="9.140625" style="1" customWidth="1"/>
    <col min="15290" max="15290" width="3.7109375" style="1"/>
    <col min="15291" max="15291" width="4.5703125" style="1" customWidth="1"/>
    <col min="15292" max="15292" width="5.85546875" style="1" customWidth="1"/>
    <col min="15293" max="15293" width="36" style="1" customWidth="1"/>
    <col min="15294" max="15294" width="9.7109375" style="1" customWidth="1"/>
    <col min="15295" max="15295" width="11.85546875" style="1" customWidth="1"/>
    <col min="15296" max="15296" width="9" style="1" customWidth="1"/>
    <col min="15297" max="15297" width="9.7109375" style="1" customWidth="1"/>
    <col min="15298" max="15298" width="9.28515625" style="1" customWidth="1"/>
    <col min="15299" max="15299" width="8.7109375" style="1" customWidth="1"/>
    <col min="15300" max="15300" width="6.85546875" style="1" customWidth="1"/>
    <col min="15301" max="15545" width="9.140625" style="1" customWidth="1"/>
    <col min="15546" max="15546" width="3.7109375" style="1"/>
    <col min="15547" max="15547" width="4.5703125" style="1" customWidth="1"/>
    <col min="15548" max="15548" width="5.85546875" style="1" customWidth="1"/>
    <col min="15549" max="15549" width="36" style="1" customWidth="1"/>
    <col min="15550" max="15550" width="9.7109375" style="1" customWidth="1"/>
    <col min="15551" max="15551" width="11.85546875" style="1" customWidth="1"/>
    <col min="15552" max="15552" width="9" style="1" customWidth="1"/>
    <col min="15553" max="15553" width="9.7109375" style="1" customWidth="1"/>
    <col min="15554" max="15554" width="9.28515625" style="1" customWidth="1"/>
    <col min="15555" max="15555" width="8.7109375" style="1" customWidth="1"/>
    <col min="15556" max="15556" width="6.85546875" style="1" customWidth="1"/>
    <col min="15557" max="15801" width="9.140625" style="1" customWidth="1"/>
    <col min="15802" max="15802" width="3.7109375" style="1"/>
    <col min="15803" max="15803" width="4.5703125" style="1" customWidth="1"/>
    <col min="15804" max="15804" width="5.85546875" style="1" customWidth="1"/>
    <col min="15805" max="15805" width="36" style="1" customWidth="1"/>
    <col min="15806" max="15806" width="9.7109375" style="1" customWidth="1"/>
    <col min="15807" max="15807" width="11.85546875" style="1" customWidth="1"/>
    <col min="15808" max="15808" width="9" style="1" customWidth="1"/>
    <col min="15809" max="15809" width="9.7109375" style="1" customWidth="1"/>
    <col min="15810" max="15810" width="9.28515625" style="1" customWidth="1"/>
    <col min="15811" max="15811" width="8.7109375" style="1" customWidth="1"/>
    <col min="15812" max="15812" width="6.85546875" style="1" customWidth="1"/>
    <col min="15813" max="16057" width="9.140625" style="1" customWidth="1"/>
    <col min="16058" max="16058" width="3.7109375" style="1"/>
    <col min="16059" max="16059" width="4.5703125" style="1" customWidth="1"/>
    <col min="16060" max="16060" width="5.85546875" style="1" customWidth="1"/>
    <col min="16061" max="16061" width="36" style="1" customWidth="1"/>
    <col min="16062" max="16062" width="9.7109375" style="1" customWidth="1"/>
    <col min="16063" max="16063" width="11.85546875" style="1" customWidth="1"/>
    <col min="16064" max="16064" width="9" style="1" customWidth="1"/>
    <col min="16065" max="16065" width="9.7109375" style="1" customWidth="1"/>
    <col min="16066" max="16066" width="9.28515625" style="1" customWidth="1"/>
    <col min="16067" max="16067" width="8.7109375" style="1" customWidth="1"/>
    <col min="16068" max="16068" width="6.85546875" style="1" customWidth="1"/>
    <col min="16069" max="16313" width="9.140625" style="1" customWidth="1"/>
    <col min="16314" max="16384" width="3.7109375" style="1"/>
  </cols>
  <sheetData>
    <row r="1" spans="1:9" x14ac:dyDescent="0.2">
      <c r="C1" s="4"/>
      <c r="G1" s="188"/>
      <c r="H1" s="188"/>
      <c r="I1" s="188"/>
    </row>
    <row r="2" spans="1:9" x14ac:dyDescent="0.2">
      <c r="A2" s="194" t="s">
        <v>17</v>
      </c>
      <c r="B2" s="194"/>
      <c r="C2" s="194"/>
      <c r="D2" s="194"/>
      <c r="E2" s="194"/>
      <c r="F2" s="194"/>
      <c r="G2" s="194"/>
      <c r="H2" s="194"/>
      <c r="I2" s="194"/>
    </row>
    <row r="3" spans="1:9" x14ac:dyDescent="0.2">
      <c r="A3" s="2"/>
      <c r="B3" s="2"/>
      <c r="C3" s="2"/>
      <c r="D3" s="2"/>
      <c r="E3" s="2"/>
      <c r="F3" s="2"/>
      <c r="G3" s="2"/>
      <c r="H3" s="2"/>
      <c r="I3" s="2"/>
    </row>
    <row r="4" spans="1:9" x14ac:dyDescent="0.2">
      <c r="A4" s="2"/>
      <c r="B4" s="2"/>
      <c r="C4" s="195" t="s">
        <v>18</v>
      </c>
      <c r="D4" s="195"/>
      <c r="E4" s="195"/>
      <c r="F4" s="195"/>
      <c r="G4" s="195"/>
      <c r="H4" s="195"/>
      <c r="I4" s="195"/>
    </row>
    <row r="5" spans="1:9" ht="11.25" customHeight="1" x14ac:dyDescent="0.2">
      <c r="A5" s="89"/>
      <c r="B5" s="89"/>
      <c r="C5" s="197" t="s">
        <v>53</v>
      </c>
      <c r="D5" s="197"/>
      <c r="E5" s="197"/>
      <c r="F5" s="197"/>
      <c r="G5" s="197"/>
      <c r="H5" s="197"/>
      <c r="I5" s="197"/>
    </row>
    <row r="6" spans="1:9" x14ac:dyDescent="0.2">
      <c r="A6" s="192" t="s">
        <v>19</v>
      </c>
      <c r="B6" s="192"/>
      <c r="C6" s="192"/>
      <c r="D6" s="196" t="str">
        <f>'Kopt a'!B13</f>
        <v>Daudzdzīvokļu dzīvojamās ēkas vienkāršotā atjaunošana</v>
      </c>
      <c r="E6" s="196"/>
      <c r="F6" s="196"/>
      <c r="G6" s="196"/>
      <c r="H6" s="196"/>
      <c r="I6" s="196"/>
    </row>
    <row r="7" spans="1:9" x14ac:dyDescent="0.2">
      <c r="A7" s="192" t="s">
        <v>6</v>
      </c>
      <c r="B7" s="192"/>
      <c r="C7" s="192"/>
      <c r="D7" s="193" t="str">
        <f>'Kopt a'!B14</f>
        <v>Daudzdzīvokļu dzīvojamās ēkas vienkāršotā atjaunošana</v>
      </c>
      <c r="E7" s="193"/>
      <c r="F7" s="193"/>
      <c r="G7" s="193"/>
      <c r="H7" s="193"/>
      <c r="I7" s="193"/>
    </row>
    <row r="8" spans="1:9" x14ac:dyDescent="0.2">
      <c r="A8" s="202" t="s">
        <v>20</v>
      </c>
      <c r="B8" s="202"/>
      <c r="C8" s="202"/>
      <c r="D8" s="193" t="str">
        <f>'Kopt a'!B15</f>
        <v>Tirgus iela 2, Valmiera</v>
      </c>
      <c r="E8" s="193"/>
      <c r="F8" s="193"/>
      <c r="G8" s="193"/>
      <c r="H8" s="193"/>
      <c r="I8" s="193"/>
    </row>
    <row r="9" spans="1:9" x14ac:dyDescent="0.2">
      <c r="A9" s="202" t="s">
        <v>21</v>
      </c>
      <c r="B9" s="202"/>
      <c r="C9" s="202"/>
      <c r="D9" s="193">
        <f>'Kopt a'!B16</f>
        <v>0</v>
      </c>
      <c r="E9" s="193"/>
      <c r="F9" s="193"/>
      <c r="G9" s="193"/>
      <c r="H9" s="193"/>
      <c r="I9" s="193"/>
    </row>
    <row r="10" spans="1:9" x14ac:dyDescent="0.2">
      <c r="C10" s="4" t="s">
        <v>22</v>
      </c>
      <c r="D10" s="203">
        <f>E30</f>
        <v>0</v>
      </c>
      <c r="E10" s="203"/>
      <c r="F10" s="82"/>
      <c r="G10" s="82"/>
      <c r="H10" s="82"/>
      <c r="I10" s="82"/>
    </row>
    <row r="11" spans="1:9" x14ac:dyDescent="0.2">
      <c r="C11" s="4" t="s">
        <v>23</v>
      </c>
      <c r="D11" s="203">
        <f>I26</f>
        <v>0</v>
      </c>
      <c r="E11" s="203"/>
      <c r="F11" s="82"/>
      <c r="G11" s="82"/>
      <c r="H11" s="82"/>
      <c r="I11" s="82"/>
    </row>
    <row r="12" spans="1:9" ht="12" thickBot="1" x14ac:dyDescent="0.25">
      <c r="F12" s="18"/>
      <c r="G12" s="18"/>
      <c r="H12" s="18"/>
      <c r="I12" s="18"/>
    </row>
    <row r="13" spans="1:9" x14ac:dyDescent="0.2">
      <c r="A13" s="206" t="s">
        <v>24</v>
      </c>
      <c r="B13" s="208" t="s">
        <v>25</v>
      </c>
      <c r="C13" s="210" t="s">
        <v>26</v>
      </c>
      <c r="D13" s="211"/>
      <c r="E13" s="214" t="s">
        <v>27</v>
      </c>
      <c r="F13" s="198" t="s">
        <v>28</v>
      </c>
      <c r="G13" s="199"/>
      <c r="H13" s="199"/>
      <c r="I13" s="200" t="s">
        <v>29</v>
      </c>
    </row>
    <row r="14" spans="1:9" ht="23.25" thickBot="1" x14ac:dyDescent="0.25">
      <c r="A14" s="207"/>
      <c r="B14" s="209"/>
      <c r="C14" s="212"/>
      <c r="D14" s="213"/>
      <c r="E14" s="215"/>
      <c r="F14" s="19" t="s">
        <v>30</v>
      </c>
      <c r="G14" s="20" t="s">
        <v>31</v>
      </c>
      <c r="H14" s="20" t="s">
        <v>32</v>
      </c>
      <c r="I14" s="201"/>
    </row>
    <row r="15" spans="1:9" x14ac:dyDescent="0.2">
      <c r="A15" s="77">
        <f>IF(E15=0,0,IF(COUNTBLANK(E15)=1,0,COUNTA($E$15:E15)))</f>
        <v>0</v>
      </c>
      <c r="B15" s="24">
        <f>IF(A15=0,0,CONCATENATE("Lt-",A15))</f>
        <v>0</v>
      </c>
      <c r="C15" s="216" t="str">
        <f>'1a'!C2:I2</f>
        <v>Būvlaukuma sagatavošanas darbi</v>
      </c>
      <c r="D15" s="217"/>
      <c r="E15" s="60">
        <f>'1a'!P25</f>
        <v>0</v>
      </c>
      <c r="F15" s="55">
        <f>'1a'!M25</f>
        <v>0</v>
      </c>
      <c r="G15" s="56">
        <f>'1a'!N25</f>
        <v>0</v>
      </c>
      <c r="H15" s="56">
        <f>'1a'!O25</f>
        <v>0</v>
      </c>
      <c r="I15" s="57">
        <f>'1a'!L25</f>
        <v>0</v>
      </c>
    </row>
    <row r="16" spans="1:9" x14ac:dyDescent="0.2">
      <c r="A16" s="78">
        <f>IF(E16=0,0,IF(COUNTBLANK(E16)=1,0,COUNTA($E$15:E16)))</f>
        <v>0</v>
      </c>
      <c r="B16" s="25">
        <f>IF(A16=0,0,CONCATENATE("Lt-",A16))</f>
        <v>0</v>
      </c>
      <c r="C16" s="204" t="str">
        <f>'2a'!C2:I2</f>
        <v>Pamatu siltināšana</v>
      </c>
      <c r="D16" s="205"/>
      <c r="E16" s="61">
        <f>'2a'!P67</f>
        <v>0</v>
      </c>
      <c r="F16" s="46">
        <f>'2a'!M67</f>
        <v>0</v>
      </c>
      <c r="G16" s="58">
        <f>'2a'!N67</f>
        <v>0</v>
      </c>
      <c r="H16" s="58">
        <f>'2a'!O67</f>
        <v>0</v>
      </c>
      <c r="I16" s="59">
        <f>'2a'!L67</f>
        <v>0</v>
      </c>
    </row>
    <row r="17" spans="1:9" x14ac:dyDescent="0.2">
      <c r="A17" s="78">
        <f>IF(E17=0,0,IF(COUNTBLANK(E17)=1,0,COUNTA($E$15:E17)))</f>
        <v>0</v>
      </c>
      <c r="B17" s="25">
        <f t="shared" ref="B17:B25" si="0">IF(A17=0,0,CONCATENATE("Lt-",A17))</f>
        <v>0</v>
      </c>
      <c r="C17" s="204" t="str">
        <f>'3a'!C2:I2</f>
        <v>Fasādes siltināšana</v>
      </c>
      <c r="D17" s="205"/>
      <c r="E17" s="62">
        <f>'3a'!P73</f>
        <v>0</v>
      </c>
      <c r="F17" s="46">
        <f>'3a'!M73</f>
        <v>0</v>
      </c>
      <c r="G17" s="58">
        <f>'3a'!N73</f>
        <v>0</v>
      </c>
      <c r="H17" s="58">
        <f>'3a'!O73</f>
        <v>0</v>
      </c>
      <c r="I17" s="59">
        <f>'3a'!L73</f>
        <v>0</v>
      </c>
    </row>
    <row r="18" spans="1:9" ht="11.25" customHeight="1" x14ac:dyDescent="0.2">
      <c r="A18" s="78">
        <f>IF(E18=0,0,IF(COUNTBLANK(E18)=1,0,COUNTA($E$15:E18)))</f>
        <v>0</v>
      </c>
      <c r="B18" s="25">
        <f t="shared" si="0"/>
        <v>0</v>
      </c>
      <c r="C18" s="204" t="str">
        <f>'4a'!C2:I2</f>
        <v>Pagraba siltināšana</v>
      </c>
      <c r="D18" s="205"/>
      <c r="E18" s="62">
        <f>'4a'!P22</f>
        <v>0</v>
      </c>
      <c r="F18" s="46">
        <f>'4a'!M22</f>
        <v>0</v>
      </c>
      <c r="G18" s="58">
        <f>'4a'!N22</f>
        <v>0</v>
      </c>
      <c r="H18" s="58">
        <f>'4a'!O22</f>
        <v>0</v>
      </c>
      <c r="I18" s="59">
        <f>'4a'!L22</f>
        <v>0</v>
      </c>
    </row>
    <row r="19" spans="1:9" x14ac:dyDescent="0.2">
      <c r="A19" s="78">
        <f>IF(E19=0,0,IF(COUNTBLANK(E19)=1,0,COUNTA($E$15:E19)))</f>
        <v>0</v>
      </c>
      <c r="B19" s="25">
        <f t="shared" si="0"/>
        <v>0</v>
      </c>
      <c r="C19" s="204" t="str">
        <f>'5a'!C2:I2</f>
        <v>Jumta siltināšana</v>
      </c>
      <c r="D19" s="205"/>
      <c r="E19" s="62">
        <f>'5a'!P37</f>
        <v>0</v>
      </c>
      <c r="F19" s="46">
        <f>'5a'!M37</f>
        <v>0</v>
      </c>
      <c r="G19" s="58">
        <f>'5a'!N37</f>
        <v>0</v>
      </c>
      <c r="H19" s="58">
        <f>'5a'!O37</f>
        <v>0</v>
      </c>
      <c r="I19" s="59">
        <f>'5a'!L37</f>
        <v>0</v>
      </c>
    </row>
    <row r="20" spans="1:9" x14ac:dyDescent="0.2">
      <c r="A20" s="78">
        <f>IF(E20=0,0,IF(COUNTBLANK(E20)=1,0,COUNTA($E$15:E20)))</f>
        <v>0</v>
      </c>
      <c r="B20" s="25">
        <f t="shared" si="0"/>
        <v>0</v>
      </c>
      <c r="C20" s="204" t="str">
        <f>'6a'!C2:I2</f>
        <v>Ventilācija</v>
      </c>
      <c r="D20" s="205"/>
      <c r="E20" s="62">
        <f>'6a'!P21</f>
        <v>0</v>
      </c>
      <c r="F20" s="46">
        <f>'6a'!M21</f>
        <v>0</v>
      </c>
      <c r="G20" s="58">
        <f>'6a'!N21</f>
        <v>0</v>
      </c>
      <c r="H20" s="58">
        <f>'6a'!O21</f>
        <v>0</v>
      </c>
      <c r="I20" s="59">
        <f>'6a'!L21</f>
        <v>0</v>
      </c>
    </row>
    <row r="21" spans="1:9" x14ac:dyDescent="0.2">
      <c r="A21" s="78">
        <f>IF(E21=0,0,IF(COUNTBLANK(E21)=1,0,COUNTA($E$15:E21)))</f>
        <v>0</v>
      </c>
      <c r="B21" s="25">
        <f t="shared" si="0"/>
        <v>0</v>
      </c>
      <c r="C21" s="204" t="str">
        <f>'7a'!C2:I2</f>
        <v>Aiļu aizpildījumi</v>
      </c>
      <c r="D21" s="205"/>
      <c r="E21" s="62">
        <f>'7a'!P32</f>
        <v>0</v>
      </c>
      <c r="F21" s="46">
        <f>'7a'!M32</f>
        <v>0</v>
      </c>
      <c r="G21" s="58">
        <f>'7a'!N32</f>
        <v>0</v>
      </c>
      <c r="H21" s="58">
        <f>'7a'!O32</f>
        <v>0</v>
      </c>
      <c r="I21" s="59">
        <f>'7a'!L32</f>
        <v>0</v>
      </c>
    </row>
    <row r="22" spans="1:9" x14ac:dyDescent="0.2">
      <c r="A22" s="78">
        <f>IF(E22=0,0,IF(COUNTBLANK(E22)=1,0,COUNTA($E$15:E22)))</f>
        <v>0</v>
      </c>
      <c r="B22" s="25">
        <f t="shared" si="0"/>
        <v>0</v>
      </c>
      <c r="C22" s="204" t="str">
        <f>'8a'!C2:I2</f>
        <v>Kāpņu telpu remonts</v>
      </c>
      <c r="D22" s="205"/>
      <c r="E22" s="62">
        <f>'8a'!P25</f>
        <v>0</v>
      </c>
      <c r="F22" s="46">
        <f>'8a'!M25</f>
        <v>0</v>
      </c>
      <c r="G22" s="58">
        <f>'8a'!N25</f>
        <v>0</v>
      </c>
      <c r="H22" s="58">
        <f>'8a'!O25</f>
        <v>0</v>
      </c>
      <c r="I22" s="59">
        <f>'8a'!L25</f>
        <v>0</v>
      </c>
    </row>
    <row r="23" spans="1:9" x14ac:dyDescent="0.2">
      <c r="A23" s="78">
        <f>IF(E23=0,0,IF(COUNTBLANK(E23)=1,0,COUNTA($E$15:E23)))</f>
        <v>0</v>
      </c>
      <c r="B23" s="25">
        <f t="shared" si="0"/>
        <v>0</v>
      </c>
      <c r="C23" s="204" t="str">
        <f>'9a'!C2:I2</f>
        <v>Ūdensapgāde un kanalizācija</v>
      </c>
      <c r="D23" s="205"/>
      <c r="E23" s="62">
        <f>'9a'!P62</f>
        <v>0</v>
      </c>
      <c r="F23" s="46">
        <f>'9a'!M62</f>
        <v>0</v>
      </c>
      <c r="G23" s="58">
        <f>'9a'!N62</f>
        <v>0</v>
      </c>
      <c r="H23" s="58">
        <f>'9a'!O62</f>
        <v>0</v>
      </c>
      <c r="I23" s="59">
        <f>'9a'!L62</f>
        <v>0</v>
      </c>
    </row>
    <row r="24" spans="1:9" x14ac:dyDescent="0.2">
      <c r="A24" s="78">
        <f>IF(E24=0,0,IF(COUNTBLANK(E24)=1,0,COUNTA($E$15:E24)))</f>
        <v>0</v>
      </c>
      <c r="B24" s="25">
        <f t="shared" si="0"/>
        <v>0</v>
      </c>
      <c r="C24" s="204" t="str">
        <f>'10a'!C2:I2</f>
        <v>Apkure</v>
      </c>
      <c r="D24" s="205"/>
      <c r="E24" s="62">
        <f>'10a'!P112</f>
        <v>0</v>
      </c>
      <c r="F24" s="46">
        <f>'10a'!M112</f>
        <v>0</v>
      </c>
      <c r="G24" s="58">
        <f>'10a'!N112</f>
        <v>0</v>
      </c>
      <c r="H24" s="58">
        <f>'10a'!O112</f>
        <v>0</v>
      </c>
      <c r="I24" s="59">
        <f>'10a'!L112</f>
        <v>0</v>
      </c>
    </row>
    <row r="25" spans="1:9" ht="11.25" customHeight="1" thickBot="1" x14ac:dyDescent="0.25">
      <c r="A25" s="78">
        <f>IF(E25=0,0,IF(COUNTBLANK(E25)=1,0,COUNTA($E$15:E25)))</f>
        <v>0</v>
      </c>
      <c r="B25" s="25">
        <f t="shared" si="0"/>
        <v>0</v>
      </c>
      <c r="C25" s="204" t="str">
        <f>'11a'!C2:I2</f>
        <v>Elektroapgāde</v>
      </c>
      <c r="D25" s="205"/>
      <c r="E25" s="62">
        <f>'11a'!P40</f>
        <v>0</v>
      </c>
      <c r="F25" s="46">
        <f>'11a'!M40</f>
        <v>0</v>
      </c>
      <c r="G25" s="58">
        <f>'11a'!N40</f>
        <v>0</v>
      </c>
      <c r="H25" s="58">
        <f>'11a'!O40</f>
        <v>0</v>
      </c>
      <c r="I25" s="59">
        <f>'11a'!L40</f>
        <v>0</v>
      </c>
    </row>
    <row r="26" spans="1:9" ht="12" thickBot="1" x14ac:dyDescent="0.25">
      <c r="A26" s="218" t="s">
        <v>33</v>
      </c>
      <c r="B26" s="219"/>
      <c r="C26" s="219"/>
      <c r="D26" s="219"/>
      <c r="E26" s="41">
        <f>SUM(E15:E25)</f>
        <v>0</v>
      </c>
      <c r="F26" s="40">
        <f>SUM(F15:F25)</f>
        <v>0</v>
      </c>
      <c r="G26" s="40">
        <f>SUM(G15:G25)</f>
        <v>0</v>
      </c>
      <c r="H26" s="40">
        <f>SUM(H15:H25)</f>
        <v>0</v>
      </c>
      <c r="I26" s="41">
        <f>SUM(I15:I25)</f>
        <v>0</v>
      </c>
    </row>
    <row r="27" spans="1:9" x14ac:dyDescent="0.2">
      <c r="A27" s="220" t="s">
        <v>34</v>
      </c>
      <c r="B27" s="221"/>
      <c r="C27" s="222"/>
      <c r="D27" s="74">
        <v>0.05</v>
      </c>
      <c r="E27" s="42">
        <f>ROUND(E26*$D27,2)</f>
        <v>0</v>
      </c>
      <c r="F27" s="43"/>
      <c r="G27" s="43"/>
      <c r="H27" s="43"/>
      <c r="I27" s="43"/>
    </row>
    <row r="28" spans="1:9" x14ac:dyDescent="0.2">
      <c r="A28" s="223" t="s">
        <v>35</v>
      </c>
      <c r="B28" s="224"/>
      <c r="C28" s="225"/>
      <c r="D28" s="75">
        <v>0.1</v>
      </c>
      <c r="E28" s="44">
        <f>ROUND(E27*$D28,2)</f>
        <v>0</v>
      </c>
      <c r="F28" s="43"/>
      <c r="G28" s="43"/>
      <c r="H28" s="43"/>
      <c r="I28" s="43"/>
    </row>
    <row r="29" spans="1:9" x14ac:dyDescent="0.2">
      <c r="A29" s="226" t="s">
        <v>36</v>
      </c>
      <c r="B29" s="227"/>
      <c r="C29" s="228"/>
      <c r="D29" s="76">
        <v>0.05</v>
      </c>
      <c r="E29" s="44">
        <f>ROUND(E26*$D29,2)</f>
        <v>0</v>
      </c>
      <c r="F29" s="43"/>
      <c r="G29" s="43"/>
      <c r="H29" s="43"/>
      <c r="I29" s="43"/>
    </row>
    <row r="30" spans="1:9" ht="12" thickBot="1" x14ac:dyDescent="0.25">
      <c r="A30" s="229" t="s">
        <v>37</v>
      </c>
      <c r="B30" s="230"/>
      <c r="C30" s="231"/>
      <c r="D30" s="22"/>
      <c r="E30" s="45">
        <f>SUM(E26:E29)-E28</f>
        <v>0</v>
      </c>
      <c r="F30" s="43"/>
      <c r="G30" s="43"/>
      <c r="H30" s="43"/>
      <c r="I30" s="43"/>
    </row>
    <row r="31" spans="1:9" x14ac:dyDescent="0.2">
      <c r="G31" s="21"/>
    </row>
    <row r="32" spans="1:9" x14ac:dyDescent="0.2">
      <c r="C32" s="17"/>
      <c r="D32" s="17"/>
      <c r="E32" s="17"/>
      <c r="F32" s="23"/>
      <c r="G32" s="23"/>
      <c r="H32" s="23"/>
      <c r="I32" s="23"/>
    </row>
    <row r="35" spans="1:8" x14ac:dyDescent="0.2">
      <c r="A35" s="1" t="s">
        <v>14</v>
      </c>
      <c r="B35" s="17"/>
      <c r="C35" s="191"/>
      <c r="D35" s="191"/>
      <c r="E35" s="191"/>
      <c r="F35" s="191"/>
      <c r="G35" s="191"/>
      <c r="H35" s="191"/>
    </row>
    <row r="36" spans="1:8" x14ac:dyDescent="0.2">
      <c r="A36" s="17"/>
      <c r="B36" s="17"/>
      <c r="C36" s="186" t="s">
        <v>15</v>
      </c>
      <c r="D36" s="186"/>
      <c r="E36" s="186"/>
      <c r="F36" s="186"/>
      <c r="G36" s="186"/>
      <c r="H36" s="186"/>
    </row>
    <row r="37" spans="1:8" x14ac:dyDescent="0.2">
      <c r="A37" s="17"/>
      <c r="B37" s="17"/>
      <c r="C37" s="17"/>
      <c r="D37" s="17"/>
      <c r="E37" s="17"/>
      <c r="F37" s="17"/>
      <c r="G37" s="17"/>
      <c r="H37" s="17"/>
    </row>
    <row r="38" spans="1:8" x14ac:dyDescent="0.2">
      <c r="A38" s="90" t="str">
        <f>'Kopt a'!A36</f>
        <v>Tāme sastādīta 20__. gada __. _________</v>
      </c>
      <c r="B38" s="91"/>
      <c r="C38" s="91"/>
      <c r="D38" s="91"/>
      <c r="F38" s="17"/>
      <c r="G38" s="17"/>
      <c r="H38" s="17"/>
    </row>
    <row r="39" spans="1:8" x14ac:dyDescent="0.2">
      <c r="A39" s="17"/>
      <c r="B39" s="17"/>
      <c r="C39" s="17"/>
      <c r="D39" s="17"/>
      <c r="E39" s="17"/>
      <c r="F39" s="17"/>
      <c r="G39" s="17"/>
      <c r="H39" s="17"/>
    </row>
    <row r="40" spans="1:8" x14ac:dyDescent="0.2">
      <c r="A40" s="1" t="s">
        <v>38</v>
      </c>
      <c r="B40" s="17"/>
      <c r="C40" s="191"/>
      <c r="D40" s="191"/>
      <c r="E40" s="191"/>
      <c r="F40" s="191"/>
      <c r="G40" s="191"/>
      <c r="H40" s="191"/>
    </row>
    <row r="41" spans="1:8" x14ac:dyDescent="0.2">
      <c r="A41" s="17"/>
      <c r="B41" s="17"/>
      <c r="C41" s="186" t="s">
        <v>15</v>
      </c>
      <c r="D41" s="186"/>
      <c r="E41" s="186"/>
      <c r="F41" s="186"/>
      <c r="G41" s="186"/>
      <c r="H41" s="186"/>
    </row>
    <row r="42" spans="1:8" x14ac:dyDescent="0.2">
      <c r="A42" s="17"/>
      <c r="B42" s="17"/>
      <c r="C42" s="17"/>
      <c r="D42" s="17"/>
      <c r="E42" s="17"/>
      <c r="F42" s="17"/>
      <c r="G42" s="17"/>
      <c r="H42" s="17"/>
    </row>
    <row r="43" spans="1:8" x14ac:dyDescent="0.2">
      <c r="A43" s="90" t="s">
        <v>54</v>
      </c>
      <c r="B43" s="91"/>
      <c r="C43" s="96"/>
      <c r="D43" s="91"/>
      <c r="F43" s="17"/>
      <c r="G43" s="17"/>
      <c r="H43" s="17"/>
    </row>
    <row r="53" spans="5:9" x14ac:dyDescent="0.2">
      <c r="E53" s="21"/>
      <c r="F53" s="21"/>
      <c r="G53" s="21"/>
      <c r="H53" s="21"/>
      <c r="I53" s="21"/>
    </row>
  </sheetData>
  <mergeCells count="40">
    <mergeCell ref="C35:H35"/>
    <mergeCell ref="C36:H36"/>
    <mergeCell ref="C40:H40"/>
    <mergeCell ref="C41:H41"/>
    <mergeCell ref="A26:D26"/>
    <mergeCell ref="A27:C27"/>
    <mergeCell ref="A28:C28"/>
    <mergeCell ref="A29:C29"/>
    <mergeCell ref="A30:C30"/>
    <mergeCell ref="C21:D21"/>
    <mergeCell ref="C22:D22"/>
    <mergeCell ref="C23:D23"/>
    <mergeCell ref="C24:D24"/>
    <mergeCell ref="C25:D25"/>
    <mergeCell ref="C20:D20"/>
    <mergeCell ref="A13:A14"/>
    <mergeCell ref="B13:B14"/>
    <mergeCell ref="C13:D14"/>
    <mergeCell ref="E13:E14"/>
    <mergeCell ref="C15:D15"/>
    <mergeCell ref="C16:D16"/>
    <mergeCell ref="C17:D17"/>
    <mergeCell ref="C18:D18"/>
    <mergeCell ref="C19:D19"/>
    <mergeCell ref="F13:H13"/>
    <mergeCell ref="I13:I14"/>
    <mergeCell ref="A8:C8"/>
    <mergeCell ref="D8:I8"/>
    <mergeCell ref="A9:C9"/>
    <mergeCell ref="D9:I9"/>
    <mergeCell ref="D10:E10"/>
    <mergeCell ref="D11:E11"/>
    <mergeCell ref="A7:C7"/>
    <mergeCell ref="D7:I7"/>
    <mergeCell ref="G1:I1"/>
    <mergeCell ref="A2:I2"/>
    <mergeCell ref="C4:I4"/>
    <mergeCell ref="A6:C6"/>
    <mergeCell ref="D6:I6"/>
    <mergeCell ref="C5:I5"/>
  </mergeCells>
  <conditionalFormatting sqref="E26:I26">
    <cfRule type="cellIs" dxfId="305" priority="19" operator="equal">
      <formula>0</formula>
    </cfRule>
  </conditionalFormatting>
  <conditionalFormatting sqref="D10:E11">
    <cfRule type="cellIs" dxfId="304" priority="18" operator="equal">
      <formula>0</formula>
    </cfRule>
  </conditionalFormatting>
  <conditionalFormatting sqref="E15 C15:D25 E27:E30 I15:I25">
    <cfRule type="cellIs" dxfId="303" priority="16" operator="equal">
      <formula>0</formula>
    </cfRule>
  </conditionalFormatting>
  <conditionalFormatting sqref="D27:D29">
    <cfRule type="cellIs" dxfId="302" priority="14" operator="equal">
      <formula>0</formula>
    </cfRule>
  </conditionalFormatting>
  <conditionalFormatting sqref="C40:H40">
    <cfRule type="cellIs" dxfId="301" priority="11" operator="equal">
      <formula>0</formula>
    </cfRule>
  </conditionalFormatting>
  <conditionalFormatting sqref="C35:H35">
    <cfRule type="cellIs" dxfId="300" priority="10" operator="equal">
      <formula>0</formula>
    </cfRule>
  </conditionalFormatting>
  <conditionalFormatting sqref="E15:E25">
    <cfRule type="cellIs" dxfId="299" priority="8" operator="equal">
      <formula>0</formula>
    </cfRule>
  </conditionalFormatting>
  <conditionalFormatting sqref="F15:I25">
    <cfRule type="cellIs" dxfId="298" priority="7" operator="equal">
      <formula>0</formula>
    </cfRule>
  </conditionalFormatting>
  <conditionalFormatting sqref="D6:I9">
    <cfRule type="cellIs" dxfId="297" priority="6" operator="equal">
      <formula>0</formula>
    </cfRule>
  </conditionalFormatting>
  <conditionalFormatting sqref="C43">
    <cfRule type="cellIs" dxfId="296" priority="4" operator="equal">
      <formula>0</formula>
    </cfRule>
  </conditionalFormatting>
  <conditionalFormatting sqref="B15:B25">
    <cfRule type="cellIs" dxfId="295" priority="3" operator="equal">
      <formula>0</formula>
    </cfRule>
  </conditionalFormatting>
  <conditionalFormatting sqref="A15:A25">
    <cfRule type="cellIs" dxfId="294" priority="1" operator="equal">
      <formula>0</formula>
    </cfRule>
  </conditionalFormatting>
  <pageMargins left="0.7" right="0.7" top="0.75" bottom="0.75" header="0.3" footer="0.3"/>
  <pageSetup scale="97" orientation="portrait" horizontalDpi="1200" verticalDpi="1200" r:id="rId1"/>
  <legacyDrawing r:id="rId2"/>
  <extLst>
    <ext xmlns:x14="http://schemas.microsoft.com/office/spreadsheetml/2009/9/main" uri="{78C0D931-6437-407d-A8EE-F0AAD7539E65}">
      <x14:conditionalFormattings>
        <x14:conditionalFormatting xmlns:xm="http://schemas.microsoft.com/office/excel/2006/main">
          <x14:cfRule type="containsText" priority="13" operator="containsText" id="{12AB918F-DA10-40D3-98FE-0DAD77BA765F}">
            <xm:f>NOT(ISERROR(SEARCH("Tāme sastādīta ____. gada ___. ______________",A38)))</xm:f>
            <xm:f>"Tāme sastādīta ____. gada ___. ______________"</xm:f>
            <x14:dxf>
              <font>
                <color auto="1"/>
              </font>
              <fill>
                <patternFill>
                  <bgColor rgb="FFC6EFCE"/>
                </patternFill>
              </fill>
            </x14:dxf>
          </x14:cfRule>
          <xm:sqref>A38</xm:sqref>
        </x14:conditionalFormatting>
        <x14:conditionalFormatting xmlns:xm="http://schemas.microsoft.com/office/excel/2006/main">
          <x14:cfRule type="containsText" priority="9" operator="containsText" id="{B0E18B02-73ED-406C-A15F-5DAFFA939ECE}">
            <xm:f>NOT(ISERROR(SEARCH("Sertifikāta Nr. _________________________________",A43)))</xm:f>
            <xm:f>"Sertifikāta Nr. _________________________________"</xm:f>
            <x14:dxf>
              <font>
                <color auto="1"/>
              </font>
              <fill>
                <patternFill>
                  <bgColor rgb="FFC6EFCE"/>
                </patternFill>
              </fill>
            </x14:dxf>
          </x14:cfRule>
          <xm:sqref>A43</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pageSetUpPr fitToPage="1"/>
  </sheetPr>
  <dimension ref="A1:P37"/>
  <sheetViews>
    <sheetView topLeftCell="A11" zoomScale="110" zoomScaleNormal="110" zoomScaleSheetLayoutView="85" workbookViewId="0">
      <selection activeCell="F14" sqref="F14:K14"/>
    </sheetView>
  </sheetViews>
  <sheetFormatPr defaultColWidth="9.140625" defaultRowHeight="11.25" x14ac:dyDescent="0.2"/>
  <cols>
    <col min="1" max="1" width="4.5703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3"/>
      <c r="B1" s="23"/>
      <c r="C1" s="27" t="s">
        <v>39</v>
      </c>
      <c r="D1" s="52">
        <f>'Kops a'!A15</f>
        <v>0</v>
      </c>
      <c r="E1" s="23"/>
      <c r="F1" s="23"/>
      <c r="G1" s="23"/>
      <c r="H1" s="23"/>
      <c r="I1" s="23"/>
      <c r="J1" s="23"/>
      <c r="N1" s="26"/>
      <c r="O1" s="27"/>
      <c r="P1" s="28"/>
    </row>
    <row r="2" spans="1:16" x14ac:dyDescent="0.2">
      <c r="A2" s="29"/>
      <c r="B2" s="29"/>
      <c r="C2" s="232" t="s">
        <v>72</v>
      </c>
      <c r="D2" s="232"/>
      <c r="E2" s="232"/>
      <c r="F2" s="232"/>
      <c r="G2" s="232"/>
      <c r="H2" s="232"/>
      <c r="I2" s="232"/>
      <c r="J2" s="29"/>
    </row>
    <row r="3" spans="1:16" x14ac:dyDescent="0.2">
      <c r="A3" s="30"/>
      <c r="B3" s="30"/>
      <c r="C3" s="195" t="s">
        <v>18</v>
      </c>
      <c r="D3" s="195"/>
      <c r="E3" s="195"/>
      <c r="F3" s="195"/>
      <c r="G3" s="195"/>
      <c r="H3" s="195"/>
      <c r="I3" s="195"/>
      <c r="J3" s="30"/>
    </row>
    <row r="4" spans="1:16" x14ac:dyDescent="0.2">
      <c r="A4" s="30"/>
      <c r="B4" s="30"/>
      <c r="C4" s="233" t="s">
        <v>53</v>
      </c>
      <c r="D4" s="233"/>
      <c r="E4" s="233"/>
      <c r="F4" s="233"/>
      <c r="G4" s="233"/>
      <c r="H4" s="233"/>
      <c r="I4" s="233"/>
      <c r="J4" s="30"/>
    </row>
    <row r="5" spans="1:16" ht="11.25" customHeight="1" x14ac:dyDescent="0.2">
      <c r="A5" s="23"/>
      <c r="B5" s="23"/>
      <c r="C5" s="27" t="s">
        <v>5</v>
      </c>
      <c r="D5" s="246" t="str">
        <f>'Kops a'!D6</f>
        <v>Daudzdzīvokļu dzīvojamās ēkas vienkāršotā atjaunošana</v>
      </c>
      <c r="E5" s="246"/>
      <c r="F5" s="246"/>
      <c r="G5" s="246"/>
      <c r="H5" s="246"/>
      <c r="I5" s="246"/>
      <c r="J5" s="246"/>
      <c r="K5" s="246"/>
      <c r="L5" s="246"/>
      <c r="M5" s="17"/>
      <c r="N5" s="17"/>
      <c r="O5" s="17"/>
      <c r="P5" s="17"/>
    </row>
    <row r="6" spans="1:16" x14ac:dyDescent="0.2">
      <c r="A6" s="23"/>
      <c r="B6" s="23"/>
      <c r="C6" s="27" t="s">
        <v>6</v>
      </c>
      <c r="D6" s="246" t="str">
        <f>'Kops a'!D7</f>
        <v>Daudzdzīvokļu dzīvojamās ēkas vienkāršotā atjaunošana</v>
      </c>
      <c r="E6" s="246"/>
      <c r="F6" s="246"/>
      <c r="G6" s="246"/>
      <c r="H6" s="246"/>
      <c r="I6" s="246"/>
      <c r="J6" s="246"/>
      <c r="K6" s="246"/>
      <c r="L6" s="246"/>
      <c r="M6" s="17"/>
      <c r="N6" s="17"/>
      <c r="O6" s="17"/>
      <c r="P6" s="17"/>
    </row>
    <row r="7" spans="1:16" x14ac:dyDescent="0.2">
      <c r="A7" s="23"/>
      <c r="B7" s="23"/>
      <c r="C7" s="27" t="s">
        <v>7</v>
      </c>
      <c r="D7" s="246" t="str">
        <f>'Kops a'!D8</f>
        <v>Tirgus iela 2, Valmiera</v>
      </c>
      <c r="E7" s="246"/>
      <c r="F7" s="246"/>
      <c r="G7" s="246"/>
      <c r="H7" s="246"/>
      <c r="I7" s="246"/>
      <c r="J7" s="246"/>
      <c r="K7" s="246"/>
      <c r="L7" s="246"/>
      <c r="M7" s="17"/>
      <c r="N7" s="17"/>
      <c r="O7" s="17"/>
      <c r="P7" s="17"/>
    </row>
    <row r="8" spans="1:16" x14ac:dyDescent="0.2">
      <c r="A8" s="23"/>
      <c r="B8" s="23"/>
      <c r="C8" s="4" t="s">
        <v>21</v>
      </c>
      <c r="D8" s="246">
        <f>'Kops a'!D9</f>
        <v>0</v>
      </c>
      <c r="E8" s="246"/>
      <c r="F8" s="246"/>
      <c r="G8" s="246"/>
      <c r="H8" s="246"/>
      <c r="I8" s="246"/>
      <c r="J8" s="246"/>
      <c r="K8" s="246"/>
      <c r="L8" s="246"/>
      <c r="M8" s="17"/>
      <c r="N8" s="17"/>
      <c r="O8" s="17"/>
      <c r="P8" s="17"/>
    </row>
    <row r="9" spans="1:16" ht="11.25" customHeight="1" x14ac:dyDescent="0.2">
      <c r="A9" s="234" t="s">
        <v>400</v>
      </c>
      <c r="B9" s="234"/>
      <c r="C9" s="234"/>
      <c r="D9" s="234"/>
      <c r="E9" s="234"/>
      <c r="F9" s="234"/>
      <c r="G9" s="31"/>
      <c r="H9" s="31"/>
      <c r="I9" s="31"/>
      <c r="J9" s="238" t="s">
        <v>40</v>
      </c>
      <c r="K9" s="238"/>
      <c r="L9" s="238"/>
      <c r="M9" s="238"/>
      <c r="N9" s="245">
        <f>P25</f>
        <v>0</v>
      </c>
      <c r="O9" s="245"/>
      <c r="P9" s="31"/>
    </row>
    <row r="10" spans="1:16" x14ac:dyDescent="0.2">
      <c r="A10" s="32"/>
      <c r="B10" s="33"/>
      <c r="C10" s="4"/>
      <c r="D10" s="23"/>
      <c r="E10" s="23"/>
      <c r="F10" s="23"/>
      <c r="G10" s="23"/>
      <c r="H10" s="23"/>
      <c r="I10" s="23"/>
      <c r="J10" s="23"/>
      <c r="K10" s="23"/>
      <c r="L10" s="29"/>
      <c r="M10" s="29"/>
      <c r="O10" s="94"/>
      <c r="P10" s="92" t="str">
        <f>A31</f>
        <v>Tāme sastādīta 20__. gada __. _________</v>
      </c>
    </row>
    <row r="11" spans="1:16" ht="12" thickBot="1" x14ac:dyDescent="0.25">
      <c r="A11" s="32"/>
      <c r="B11" s="33"/>
      <c r="C11" s="4"/>
      <c r="D11" s="23"/>
      <c r="E11" s="23"/>
      <c r="F11" s="23"/>
      <c r="G11" s="23"/>
      <c r="H11" s="23"/>
      <c r="I11" s="23"/>
      <c r="J11" s="23"/>
      <c r="K11" s="23"/>
      <c r="L11" s="34"/>
      <c r="M11" s="34"/>
      <c r="N11" s="35"/>
      <c r="O11" s="26"/>
      <c r="P11" s="23"/>
    </row>
    <row r="12" spans="1:16" x14ac:dyDescent="0.2">
      <c r="A12" s="206" t="s">
        <v>24</v>
      </c>
      <c r="B12" s="240" t="s">
        <v>41</v>
      </c>
      <c r="C12" s="236" t="s">
        <v>42</v>
      </c>
      <c r="D12" s="243" t="s">
        <v>43</v>
      </c>
      <c r="E12" s="247" t="s">
        <v>44</v>
      </c>
      <c r="F12" s="235" t="s">
        <v>45</v>
      </c>
      <c r="G12" s="236"/>
      <c r="H12" s="236"/>
      <c r="I12" s="236"/>
      <c r="J12" s="236"/>
      <c r="K12" s="237"/>
      <c r="L12" s="235" t="s">
        <v>46</v>
      </c>
      <c r="M12" s="236"/>
      <c r="N12" s="236"/>
      <c r="O12" s="236"/>
      <c r="P12" s="237"/>
    </row>
    <row r="13" spans="1:16" ht="126.75" customHeight="1" thickBot="1" x14ac:dyDescent="0.25">
      <c r="A13" s="239"/>
      <c r="B13" s="241"/>
      <c r="C13" s="242"/>
      <c r="D13" s="244"/>
      <c r="E13" s="248"/>
      <c r="F13" s="36" t="s">
        <v>47</v>
      </c>
      <c r="G13" s="37" t="s">
        <v>48</v>
      </c>
      <c r="H13" s="37" t="s">
        <v>49</v>
      </c>
      <c r="I13" s="37" t="s">
        <v>50</v>
      </c>
      <c r="J13" s="37" t="s">
        <v>51</v>
      </c>
      <c r="K13" s="63" t="s">
        <v>52</v>
      </c>
      <c r="L13" s="36" t="s">
        <v>47</v>
      </c>
      <c r="M13" s="37" t="s">
        <v>49</v>
      </c>
      <c r="N13" s="37" t="s">
        <v>50</v>
      </c>
      <c r="O13" s="37" t="s">
        <v>51</v>
      </c>
      <c r="P13" s="63" t="s">
        <v>52</v>
      </c>
    </row>
    <row r="14" spans="1:16" x14ac:dyDescent="0.2">
      <c r="A14" s="64">
        <v>1</v>
      </c>
      <c r="B14" s="65"/>
      <c r="C14" s="97" t="s">
        <v>58</v>
      </c>
      <c r="D14" s="98" t="s">
        <v>59</v>
      </c>
      <c r="E14" s="167">
        <v>146.5</v>
      </c>
      <c r="F14" s="70"/>
      <c r="G14" s="67"/>
      <c r="H14" s="48">
        <f t="shared" ref="H14" si="0">ROUND(F14*G14,2)</f>
        <v>0</v>
      </c>
      <c r="I14" s="67"/>
      <c r="J14" s="67"/>
      <c r="K14" s="49">
        <f t="shared" ref="K14" si="1">SUM(H14:J14)</f>
        <v>0</v>
      </c>
      <c r="L14" s="70">
        <f>ROUND(E14*F14,2)</f>
        <v>0</v>
      </c>
      <c r="M14" s="67">
        <f>ROUND(H14*E14,2)</f>
        <v>0</v>
      </c>
      <c r="N14" s="67">
        <f>ROUND(I14*E14,2)</f>
        <v>0</v>
      </c>
      <c r="O14" s="67">
        <f>ROUND(J14*E14,2)</f>
        <v>0</v>
      </c>
      <c r="P14" s="68">
        <f>SUM(M14:O14)</f>
        <v>0</v>
      </c>
    </row>
    <row r="15" spans="1:16" ht="22.5" x14ac:dyDescent="0.2">
      <c r="A15" s="38">
        <v>2</v>
      </c>
      <c r="B15" s="39"/>
      <c r="C15" s="99" t="s">
        <v>60</v>
      </c>
      <c r="D15" s="100" t="s">
        <v>61</v>
      </c>
      <c r="E15" s="101">
        <v>1</v>
      </c>
      <c r="F15" s="70"/>
      <c r="G15" s="67"/>
      <c r="H15" s="48">
        <f t="shared" ref="H15:H24" si="2">ROUND(F15*G15,2)</f>
        <v>0</v>
      </c>
      <c r="I15" s="67"/>
      <c r="J15" s="67"/>
      <c r="K15" s="49">
        <f t="shared" ref="K15:K24" si="3">SUM(H15:J15)</f>
        <v>0</v>
      </c>
      <c r="L15" s="50">
        <f t="shared" ref="L15:L24" si="4">ROUND(E15*F15,2)</f>
        <v>0</v>
      </c>
      <c r="M15" s="48">
        <f t="shared" ref="M15:M24" si="5">ROUND(H15*E15,2)</f>
        <v>0</v>
      </c>
      <c r="N15" s="48">
        <f t="shared" ref="N15:N24" si="6">ROUND(I15*E15,2)</f>
        <v>0</v>
      </c>
      <c r="O15" s="48">
        <f t="shared" ref="O15:O24" si="7">ROUND(J15*E15,2)</f>
        <v>0</v>
      </c>
      <c r="P15" s="49">
        <f t="shared" ref="P15:P24" si="8">SUM(M15:O15)</f>
        <v>0</v>
      </c>
    </row>
    <row r="16" spans="1:16" ht="22.5" x14ac:dyDescent="0.2">
      <c r="A16" s="64">
        <v>3</v>
      </c>
      <c r="B16" s="39"/>
      <c r="C16" s="99" t="s">
        <v>62</v>
      </c>
      <c r="D16" s="100" t="s">
        <v>61</v>
      </c>
      <c r="E16" s="101">
        <v>1</v>
      </c>
      <c r="F16" s="70"/>
      <c r="G16" s="67"/>
      <c r="H16" s="48">
        <f t="shared" si="2"/>
        <v>0</v>
      </c>
      <c r="I16" s="67"/>
      <c r="J16" s="67"/>
      <c r="K16" s="49">
        <f t="shared" si="3"/>
        <v>0</v>
      </c>
      <c r="L16" s="50">
        <f t="shared" si="4"/>
        <v>0</v>
      </c>
      <c r="M16" s="48">
        <f t="shared" si="5"/>
        <v>0</v>
      </c>
      <c r="N16" s="48">
        <f t="shared" si="6"/>
        <v>0</v>
      </c>
      <c r="O16" s="48">
        <f t="shared" si="7"/>
        <v>0</v>
      </c>
      <c r="P16" s="49">
        <f t="shared" si="8"/>
        <v>0</v>
      </c>
    </row>
    <row r="17" spans="1:16" ht="22.5" x14ac:dyDescent="0.2">
      <c r="A17" s="38">
        <v>4</v>
      </c>
      <c r="B17" s="39"/>
      <c r="C17" s="99" t="s">
        <v>63</v>
      </c>
      <c r="D17" s="100" t="s">
        <v>61</v>
      </c>
      <c r="E17" s="101">
        <v>1</v>
      </c>
      <c r="F17" s="70"/>
      <c r="G17" s="67"/>
      <c r="H17" s="48">
        <f t="shared" si="2"/>
        <v>0</v>
      </c>
      <c r="I17" s="67"/>
      <c r="J17" s="67"/>
      <c r="K17" s="49">
        <f t="shared" si="3"/>
        <v>0</v>
      </c>
      <c r="L17" s="50">
        <f t="shared" si="4"/>
        <v>0</v>
      </c>
      <c r="M17" s="48">
        <f t="shared" si="5"/>
        <v>0</v>
      </c>
      <c r="N17" s="48">
        <f t="shared" si="6"/>
        <v>0</v>
      </c>
      <c r="O17" s="48">
        <f t="shared" si="7"/>
        <v>0</v>
      </c>
      <c r="P17" s="49">
        <f t="shared" si="8"/>
        <v>0</v>
      </c>
    </row>
    <row r="18" spans="1:16" x14ac:dyDescent="0.2">
      <c r="A18" s="64">
        <v>5</v>
      </c>
      <c r="B18" s="39"/>
      <c r="C18" s="102" t="s">
        <v>64</v>
      </c>
      <c r="D18" s="100" t="s">
        <v>65</v>
      </c>
      <c r="E18" s="101">
        <v>1</v>
      </c>
      <c r="F18" s="70"/>
      <c r="G18" s="67"/>
      <c r="H18" s="48">
        <f t="shared" si="2"/>
        <v>0</v>
      </c>
      <c r="I18" s="67"/>
      <c r="J18" s="67"/>
      <c r="K18" s="49">
        <f t="shared" si="3"/>
        <v>0</v>
      </c>
      <c r="L18" s="50">
        <f t="shared" si="4"/>
        <v>0</v>
      </c>
      <c r="M18" s="48">
        <f t="shared" si="5"/>
        <v>0</v>
      </c>
      <c r="N18" s="48">
        <f t="shared" si="6"/>
        <v>0</v>
      </c>
      <c r="O18" s="48">
        <f t="shared" si="7"/>
        <v>0</v>
      </c>
      <c r="P18" s="49">
        <f t="shared" si="8"/>
        <v>0</v>
      </c>
    </row>
    <row r="19" spans="1:16" x14ac:dyDescent="0.2">
      <c r="A19" s="38">
        <v>6</v>
      </c>
      <c r="B19" s="39"/>
      <c r="C19" s="102" t="s">
        <v>66</v>
      </c>
      <c r="D19" s="100" t="s">
        <v>65</v>
      </c>
      <c r="E19" s="101">
        <v>1</v>
      </c>
      <c r="F19" s="70"/>
      <c r="G19" s="67"/>
      <c r="H19" s="48">
        <f t="shared" si="2"/>
        <v>0</v>
      </c>
      <c r="I19" s="67"/>
      <c r="J19" s="67"/>
      <c r="K19" s="49">
        <f t="shared" si="3"/>
        <v>0</v>
      </c>
      <c r="L19" s="50">
        <f t="shared" si="4"/>
        <v>0</v>
      </c>
      <c r="M19" s="48">
        <f t="shared" si="5"/>
        <v>0</v>
      </c>
      <c r="N19" s="48">
        <f t="shared" si="6"/>
        <v>0</v>
      </c>
      <c r="O19" s="48">
        <f t="shared" si="7"/>
        <v>0</v>
      </c>
      <c r="P19" s="49">
        <f t="shared" si="8"/>
        <v>0</v>
      </c>
    </row>
    <row r="20" spans="1:16" ht="22.5" x14ac:dyDescent="0.2">
      <c r="A20" s="64">
        <v>7</v>
      </c>
      <c r="B20" s="39"/>
      <c r="C20" s="97" t="s">
        <v>67</v>
      </c>
      <c r="D20" s="103" t="s">
        <v>61</v>
      </c>
      <c r="E20" s="104">
        <v>1</v>
      </c>
      <c r="F20" s="70"/>
      <c r="G20" s="67"/>
      <c r="H20" s="48">
        <f t="shared" si="2"/>
        <v>0</v>
      </c>
      <c r="I20" s="67"/>
      <c r="J20" s="67"/>
      <c r="K20" s="49">
        <f t="shared" si="3"/>
        <v>0</v>
      </c>
      <c r="L20" s="50">
        <f t="shared" si="4"/>
        <v>0</v>
      </c>
      <c r="M20" s="48">
        <f t="shared" si="5"/>
        <v>0</v>
      </c>
      <c r="N20" s="48">
        <f t="shared" si="6"/>
        <v>0</v>
      </c>
      <c r="O20" s="48">
        <f t="shared" si="7"/>
        <v>0</v>
      </c>
      <c r="P20" s="49">
        <f t="shared" si="8"/>
        <v>0</v>
      </c>
    </row>
    <row r="21" spans="1:16" x14ac:dyDescent="0.2">
      <c r="A21" s="38">
        <v>8</v>
      </c>
      <c r="B21" s="39"/>
      <c r="C21" s="97" t="s">
        <v>68</v>
      </c>
      <c r="D21" s="100" t="s">
        <v>61</v>
      </c>
      <c r="E21" s="101">
        <v>1</v>
      </c>
      <c r="F21" s="70"/>
      <c r="G21" s="67"/>
      <c r="H21" s="48">
        <f t="shared" si="2"/>
        <v>0</v>
      </c>
      <c r="I21" s="67"/>
      <c r="J21" s="67"/>
      <c r="K21" s="49">
        <f t="shared" si="3"/>
        <v>0</v>
      </c>
      <c r="L21" s="50">
        <f t="shared" si="4"/>
        <v>0</v>
      </c>
      <c r="M21" s="48">
        <f t="shared" si="5"/>
        <v>0</v>
      </c>
      <c r="N21" s="48">
        <f t="shared" si="6"/>
        <v>0</v>
      </c>
      <c r="O21" s="48">
        <f t="shared" si="7"/>
        <v>0</v>
      </c>
      <c r="P21" s="49">
        <f t="shared" si="8"/>
        <v>0</v>
      </c>
    </row>
    <row r="22" spans="1:16" ht="45" x14ac:dyDescent="0.2">
      <c r="A22" s="64">
        <v>9</v>
      </c>
      <c r="B22" s="39"/>
      <c r="C22" s="97" t="s">
        <v>69</v>
      </c>
      <c r="D22" s="105" t="s">
        <v>65</v>
      </c>
      <c r="E22" s="106">
        <v>1</v>
      </c>
      <c r="F22" s="70"/>
      <c r="G22" s="67"/>
      <c r="H22" s="48">
        <f t="shared" si="2"/>
        <v>0</v>
      </c>
      <c r="I22" s="67"/>
      <c r="J22" s="67"/>
      <c r="K22" s="49">
        <f t="shared" si="3"/>
        <v>0</v>
      </c>
      <c r="L22" s="50">
        <f t="shared" si="4"/>
        <v>0</v>
      </c>
      <c r="M22" s="48">
        <f t="shared" si="5"/>
        <v>0</v>
      </c>
      <c r="N22" s="48">
        <f t="shared" si="6"/>
        <v>0</v>
      </c>
      <c r="O22" s="48">
        <f t="shared" si="7"/>
        <v>0</v>
      </c>
      <c r="P22" s="49">
        <f t="shared" si="8"/>
        <v>0</v>
      </c>
    </row>
    <row r="23" spans="1:16" x14ac:dyDescent="0.2">
      <c r="A23" s="38">
        <v>10</v>
      </c>
      <c r="B23" s="39"/>
      <c r="C23" s="97" t="s">
        <v>70</v>
      </c>
      <c r="D23" s="107" t="s">
        <v>65</v>
      </c>
      <c r="E23" s="108">
        <v>1</v>
      </c>
      <c r="F23" s="70"/>
      <c r="G23" s="67"/>
      <c r="H23" s="48">
        <f t="shared" si="2"/>
        <v>0</v>
      </c>
      <c r="I23" s="67"/>
      <c r="J23" s="67"/>
      <c r="K23" s="49">
        <f t="shared" si="3"/>
        <v>0</v>
      </c>
      <c r="L23" s="50">
        <f t="shared" si="4"/>
        <v>0</v>
      </c>
      <c r="M23" s="48">
        <f t="shared" si="5"/>
        <v>0</v>
      </c>
      <c r="N23" s="48">
        <f t="shared" si="6"/>
        <v>0</v>
      </c>
      <c r="O23" s="48">
        <f t="shared" si="7"/>
        <v>0</v>
      </c>
      <c r="P23" s="49">
        <f t="shared" si="8"/>
        <v>0</v>
      </c>
    </row>
    <row r="24" spans="1:16" ht="12" thickBot="1" x14ac:dyDescent="0.25">
      <c r="A24" s="38">
        <v>11</v>
      </c>
      <c r="B24" s="39"/>
      <c r="C24" s="97" t="s">
        <v>71</v>
      </c>
      <c r="D24" s="107" t="s">
        <v>61</v>
      </c>
      <c r="E24" s="109">
        <v>1</v>
      </c>
      <c r="F24" s="70"/>
      <c r="G24" s="67"/>
      <c r="H24" s="48">
        <f t="shared" si="2"/>
        <v>0</v>
      </c>
      <c r="I24" s="67"/>
      <c r="J24" s="67"/>
      <c r="K24" s="49">
        <f t="shared" si="3"/>
        <v>0</v>
      </c>
      <c r="L24" s="50">
        <f t="shared" si="4"/>
        <v>0</v>
      </c>
      <c r="M24" s="48">
        <f t="shared" si="5"/>
        <v>0</v>
      </c>
      <c r="N24" s="48">
        <f t="shared" si="6"/>
        <v>0</v>
      </c>
      <c r="O24" s="48">
        <f t="shared" si="7"/>
        <v>0</v>
      </c>
      <c r="P24" s="49">
        <f t="shared" si="8"/>
        <v>0</v>
      </c>
    </row>
    <row r="25" spans="1:16" ht="12" thickBot="1" x14ac:dyDescent="0.25">
      <c r="A25" s="250" t="s">
        <v>399</v>
      </c>
      <c r="B25" s="251"/>
      <c r="C25" s="251"/>
      <c r="D25" s="251"/>
      <c r="E25" s="251"/>
      <c r="F25" s="251"/>
      <c r="G25" s="251"/>
      <c r="H25" s="251"/>
      <c r="I25" s="251"/>
      <c r="J25" s="251"/>
      <c r="K25" s="252"/>
      <c r="L25" s="71">
        <f>SUM(L14:L24)</f>
        <v>0</v>
      </c>
      <c r="M25" s="72">
        <f>SUM(M14:M24)</f>
        <v>0</v>
      </c>
      <c r="N25" s="72">
        <f>SUM(N14:N24)</f>
        <v>0</v>
      </c>
      <c r="O25" s="72">
        <f>SUM(O14:O24)</f>
        <v>0</v>
      </c>
      <c r="P25" s="73">
        <f>SUM(P14:P24)</f>
        <v>0</v>
      </c>
    </row>
    <row r="26" spans="1:16" x14ac:dyDescent="0.2">
      <c r="A26" s="17"/>
      <c r="B26" s="17"/>
      <c r="C26" s="17"/>
      <c r="D26" s="17"/>
      <c r="E26" s="17"/>
      <c r="F26" s="17"/>
      <c r="G26" s="17"/>
      <c r="H26" s="17"/>
      <c r="I26" s="17"/>
      <c r="J26" s="17"/>
      <c r="K26" s="17"/>
      <c r="L26" s="17"/>
      <c r="M26" s="17"/>
      <c r="N26" s="17"/>
      <c r="O26" s="17"/>
      <c r="P26" s="17"/>
    </row>
    <row r="27" spans="1:16" x14ac:dyDescent="0.2">
      <c r="A27" s="17"/>
      <c r="B27" s="17"/>
      <c r="C27" s="17"/>
      <c r="D27" s="17"/>
      <c r="E27" s="17"/>
      <c r="F27" s="17"/>
      <c r="G27" s="17"/>
      <c r="H27" s="17"/>
      <c r="I27" s="17"/>
      <c r="J27" s="17"/>
      <c r="K27" s="17"/>
      <c r="L27" s="17"/>
      <c r="M27" s="17"/>
      <c r="N27" s="17"/>
      <c r="O27" s="17"/>
      <c r="P27" s="17"/>
    </row>
    <row r="28" spans="1:16" x14ac:dyDescent="0.2">
      <c r="A28" s="1" t="s">
        <v>14</v>
      </c>
      <c r="B28" s="17"/>
      <c r="C28" s="249">
        <f>'Kops a'!C35:H35</f>
        <v>0</v>
      </c>
      <c r="D28" s="249"/>
      <c r="E28" s="249"/>
      <c r="F28" s="249"/>
      <c r="G28" s="249"/>
      <c r="H28" s="249"/>
      <c r="I28" s="17"/>
      <c r="J28" s="17"/>
      <c r="K28" s="17"/>
      <c r="L28" s="17"/>
      <c r="M28" s="17"/>
      <c r="N28" s="17"/>
      <c r="O28" s="17"/>
      <c r="P28" s="17"/>
    </row>
    <row r="29" spans="1:16" x14ac:dyDescent="0.2">
      <c r="A29" s="17"/>
      <c r="B29" s="17"/>
      <c r="C29" s="186" t="s">
        <v>15</v>
      </c>
      <c r="D29" s="186"/>
      <c r="E29" s="186"/>
      <c r="F29" s="186"/>
      <c r="G29" s="186"/>
      <c r="H29" s="186"/>
      <c r="I29" s="17"/>
      <c r="J29" s="17"/>
      <c r="K29" s="17"/>
      <c r="L29" s="17"/>
      <c r="M29" s="17"/>
      <c r="N29" s="17"/>
      <c r="O29" s="17"/>
      <c r="P29" s="17"/>
    </row>
    <row r="30" spans="1:16" x14ac:dyDescent="0.2">
      <c r="A30" s="17"/>
      <c r="B30" s="17"/>
      <c r="C30" s="17"/>
      <c r="D30" s="17"/>
      <c r="E30" s="17"/>
      <c r="F30" s="17"/>
      <c r="G30" s="17"/>
      <c r="H30" s="17"/>
      <c r="I30" s="17"/>
      <c r="J30" s="17"/>
      <c r="K30" s="17"/>
      <c r="L30" s="17"/>
      <c r="M30" s="17"/>
      <c r="N30" s="17"/>
      <c r="O30" s="17"/>
      <c r="P30" s="17"/>
    </row>
    <row r="31" spans="1:16" x14ac:dyDescent="0.2">
      <c r="A31" s="90" t="str">
        <f>'Kops a'!A38</f>
        <v>Tāme sastādīta 20__. gada __. _________</v>
      </c>
      <c r="B31" s="91"/>
      <c r="C31" s="91"/>
      <c r="D31" s="91"/>
      <c r="E31" s="17"/>
      <c r="F31" s="17"/>
      <c r="G31" s="17"/>
      <c r="H31" s="17"/>
      <c r="I31" s="17"/>
      <c r="J31" s="17"/>
      <c r="K31" s="17"/>
      <c r="L31" s="17"/>
      <c r="M31" s="17"/>
      <c r="N31" s="17"/>
      <c r="O31" s="17"/>
      <c r="P31" s="17"/>
    </row>
    <row r="32" spans="1:16" x14ac:dyDescent="0.2">
      <c r="A32" s="17"/>
      <c r="B32" s="17"/>
      <c r="C32" s="17"/>
      <c r="D32" s="17"/>
      <c r="E32" s="17"/>
      <c r="F32" s="17"/>
      <c r="G32" s="17"/>
      <c r="H32" s="17"/>
      <c r="I32" s="17"/>
      <c r="J32" s="17"/>
      <c r="K32" s="17"/>
      <c r="L32" s="17"/>
      <c r="M32" s="17"/>
      <c r="N32" s="17"/>
      <c r="O32" s="17"/>
      <c r="P32" s="17"/>
    </row>
    <row r="33" spans="1:16" x14ac:dyDescent="0.2">
      <c r="A33" s="1" t="s">
        <v>38</v>
      </c>
      <c r="B33" s="17"/>
      <c r="C33" s="249">
        <f>'Kops a'!C40:H40</f>
        <v>0</v>
      </c>
      <c r="D33" s="249"/>
      <c r="E33" s="249"/>
      <c r="F33" s="249"/>
      <c r="G33" s="249"/>
      <c r="H33" s="249"/>
      <c r="I33" s="17"/>
      <c r="J33" s="17"/>
      <c r="K33" s="17"/>
      <c r="L33" s="17"/>
      <c r="M33" s="17"/>
      <c r="N33" s="17"/>
      <c r="O33" s="17"/>
      <c r="P33" s="17"/>
    </row>
    <row r="34" spans="1:16" x14ac:dyDescent="0.2">
      <c r="A34" s="17"/>
      <c r="B34" s="17"/>
      <c r="C34" s="186" t="s">
        <v>15</v>
      </c>
      <c r="D34" s="186"/>
      <c r="E34" s="186"/>
      <c r="F34" s="186"/>
      <c r="G34" s="186"/>
      <c r="H34" s="186"/>
      <c r="I34" s="17"/>
      <c r="J34" s="17"/>
      <c r="K34" s="17"/>
      <c r="L34" s="17"/>
      <c r="M34" s="17"/>
      <c r="N34" s="17"/>
      <c r="O34" s="17"/>
      <c r="P34" s="17"/>
    </row>
    <row r="35" spans="1:16" x14ac:dyDescent="0.2">
      <c r="A35" s="17"/>
      <c r="B35" s="17"/>
      <c r="C35" s="17"/>
      <c r="D35" s="17"/>
      <c r="E35" s="17"/>
      <c r="F35" s="17"/>
      <c r="G35" s="17"/>
      <c r="H35" s="17"/>
      <c r="I35" s="17"/>
      <c r="J35" s="17"/>
      <c r="K35" s="17"/>
      <c r="L35" s="17"/>
      <c r="M35" s="17"/>
      <c r="N35" s="17"/>
      <c r="O35" s="17"/>
      <c r="P35" s="17"/>
    </row>
    <row r="36" spans="1:16" x14ac:dyDescent="0.2">
      <c r="A36" s="90" t="s">
        <v>55</v>
      </c>
      <c r="B36" s="91"/>
      <c r="C36" s="95">
        <f>'Kops a'!C43</f>
        <v>0</v>
      </c>
      <c r="D36" s="51"/>
      <c r="E36" s="17"/>
      <c r="F36" s="17"/>
      <c r="G36" s="17"/>
      <c r="H36" s="17"/>
      <c r="I36" s="17"/>
      <c r="J36" s="17"/>
      <c r="K36" s="17"/>
      <c r="L36" s="17"/>
      <c r="M36" s="17"/>
      <c r="N36" s="17"/>
      <c r="O36" s="17"/>
      <c r="P36" s="17"/>
    </row>
    <row r="37" spans="1:16" x14ac:dyDescent="0.2">
      <c r="A37" s="17"/>
      <c r="B37" s="17"/>
      <c r="C37" s="17"/>
      <c r="D37" s="17"/>
      <c r="E37" s="17"/>
      <c r="F37" s="17"/>
      <c r="G37" s="17"/>
      <c r="H37" s="17"/>
      <c r="I37" s="17"/>
      <c r="J37" s="17"/>
      <c r="K37" s="17"/>
      <c r="L37" s="17"/>
      <c r="M37" s="17"/>
      <c r="N37" s="17"/>
      <c r="O37" s="17"/>
      <c r="P37" s="17"/>
    </row>
  </sheetData>
  <mergeCells count="22">
    <mergeCell ref="E12:E13"/>
    <mergeCell ref="C33:H33"/>
    <mergeCell ref="C34:H34"/>
    <mergeCell ref="C28:H28"/>
    <mergeCell ref="C29:H29"/>
    <mergeCell ref="A25:K25"/>
    <mergeCell ref="C2:I2"/>
    <mergeCell ref="C3:I3"/>
    <mergeCell ref="C4:I4"/>
    <mergeCell ref="A9:F9"/>
    <mergeCell ref="F12:K12"/>
    <mergeCell ref="J9:M9"/>
    <mergeCell ref="L12:P12"/>
    <mergeCell ref="A12:A13"/>
    <mergeCell ref="B12:B13"/>
    <mergeCell ref="C12:C13"/>
    <mergeCell ref="D12:D13"/>
    <mergeCell ref="N9:O9"/>
    <mergeCell ref="D5:L5"/>
    <mergeCell ref="D6:L6"/>
    <mergeCell ref="D7:L7"/>
    <mergeCell ref="D8:L8"/>
  </mergeCells>
  <conditionalFormatting sqref="N9:O9 L14:P24">
    <cfRule type="cellIs" dxfId="291" priority="24" operator="equal">
      <formula>0</formula>
    </cfRule>
  </conditionalFormatting>
  <conditionalFormatting sqref="A9:F9">
    <cfRule type="containsText" dxfId="290" priority="22" operator="containsText" text="Tāme sastādīta  20__. gada tirgus cenās, pamatojoties uz ___ daļas rasējumiem">
      <formula>NOT(ISERROR(SEARCH("Tāme sastādīta  20__. gada tirgus cenās, pamatojoties uz ___ daļas rasējumiem",A9)))</formula>
    </cfRule>
  </conditionalFormatting>
  <conditionalFormatting sqref="O10:P10">
    <cfRule type="cellIs" dxfId="289" priority="20" operator="equal">
      <formula>"20__. gada __. _________"</formula>
    </cfRule>
  </conditionalFormatting>
  <conditionalFormatting sqref="A25:K25">
    <cfRule type="containsText" dxfId="288" priority="18" operator="containsText" text="Tiešās izmaksas kopā, t. sk. darba devēja sociālais nodoklis __.__% ">
      <formula>NOT(ISERROR(SEARCH("Tiešās izmaksas kopā, t. sk. darba devēja sociālais nodoklis __.__% ",A25)))</formula>
    </cfRule>
  </conditionalFormatting>
  <conditionalFormatting sqref="C33:H33">
    <cfRule type="cellIs" dxfId="287" priority="15" operator="equal">
      <formula>0</formula>
    </cfRule>
  </conditionalFormatting>
  <conditionalFormatting sqref="C28:H28">
    <cfRule type="cellIs" dxfId="286" priority="14" operator="equal">
      <formula>0</formula>
    </cfRule>
  </conditionalFormatting>
  <conditionalFormatting sqref="L25:P25">
    <cfRule type="cellIs" dxfId="285" priority="13" operator="equal">
      <formula>0</formula>
    </cfRule>
  </conditionalFormatting>
  <conditionalFormatting sqref="C4:I4">
    <cfRule type="cellIs" dxfId="284" priority="12" operator="equal">
      <formula>0</formula>
    </cfRule>
  </conditionalFormatting>
  <conditionalFormatting sqref="D5:L8">
    <cfRule type="cellIs" dxfId="283" priority="10" operator="equal">
      <formula>0</formula>
    </cfRule>
  </conditionalFormatting>
  <conditionalFormatting sqref="C33:H33 C36 C28:H28">
    <cfRule type="cellIs" dxfId="282" priority="9" operator="equal">
      <formula>0</formula>
    </cfRule>
  </conditionalFormatting>
  <conditionalFormatting sqref="D1">
    <cfRule type="cellIs" dxfId="281" priority="8" operator="equal">
      <formula>0</formula>
    </cfRule>
  </conditionalFormatting>
  <conditionalFormatting sqref="A14:E24">
    <cfRule type="cellIs" dxfId="280" priority="7" operator="equal">
      <formula>0</formula>
    </cfRule>
  </conditionalFormatting>
  <conditionalFormatting sqref="C2:I2">
    <cfRule type="cellIs" dxfId="279" priority="6" operator="equal">
      <formula>0</formula>
    </cfRule>
  </conditionalFormatting>
  <conditionalFormatting sqref="I14:J24 F14:G24">
    <cfRule type="cellIs" dxfId="278" priority="2" operator="equal">
      <formula>0</formula>
    </cfRule>
  </conditionalFormatting>
  <conditionalFormatting sqref="H14:H24 K14:K24">
    <cfRule type="cellIs" dxfId="277" priority="1" operator="equal">
      <formula>0</formula>
    </cfRule>
  </conditionalFormatting>
  <pageMargins left="0.7" right="0.7" top="0.75" bottom="0.75" header="0.3" footer="0.3"/>
  <pageSetup scale="88" fitToHeight="0" orientation="landscape" horizontalDpi="1200" verticalDpi="1200" r:id="rId1"/>
  <legacyDrawing r:id="rId2"/>
  <extLst>
    <ext xmlns:x14="http://schemas.microsoft.com/office/spreadsheetml/2009/9/main" uri="{78C0D931-6437-407d-A8EE-F0AAD7539E65}">
      <x14:conditionalFormattings>
        <x14:conditionalFormatting xmlns:xm="http://schemas.microsoft.com/office/excel/2006/main">
          <x14:cfRule type="containsText" priority="17" operator="containsText" id="{BC596309-6EE4-47E0-A590-F3D2F6DA868B}">
            <xm:f>NOT(ISERROR(SEARCH("Tāme sastādīta ____. gada ___. ______________",A31)))</xm:f>
            <xm:f>"Tāme sastādīta ____. gada ___. ______________"</xm:f>
            <x14:dxf>
              <font>
                <color auto="1"/>
              </font>
              <fill>
                <patternFill>
                  <bgColor rgb="FFC6EFCE"/>
                </patternFill>
              </fill>
            </x14:dxf>
          </x14:cfRule>
          <xm:sqref>A31</xm:sqref>
        </x14:conditionalFormatting>
        <x14:conditionalFormatting xmlns:xm="http://schemas.microsoft.com/office/excel/2006/main">
          <x14:cfRule type="containsText" priority="16" operator="containsText" id="{A5053C80-E745-4777-A201-BBBD02E74FC0}">
            <xm:f>NOT(ISERROR(SEARCH("Sertifikāta Nr. _________________________________",A36)))</xm:f>
            <xm:f>"Sertifikāta Nr. _________________________________"</xm:f>
            <x14:dxf>
              <font>
                <color auto="1"/>
              </font>
              <fill>
                <patternFill>
                  <bgColor rgb="FFC6EFCE"/>
                </patternFill>
              </fill>
            </x14:dxf>
          </x14:cfRule>
          <xm:sqref>A36</xm:sqref>
        </x14:conditionalFormatting>
      </x14:conditionalFormatting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pageSetUpPr fitToPage="1"/>
  </sheetPr>
  <dimension ref="A1:Q79"/>
  <sheetViews>
    <sheetView zoomScaleNormal="100" workbookViewId="0">
      <selection activeCell="F14" sqref="F14:K14"/>
    </sheetView>
  </sheetViews>
  <sheetFormatPr defaultColWidth="9.140625" defaultRowHeight="11.25" x14ac:dyDescent="0.2"/>
  <cols>
    <col min="1" max="1" width="4.5703125" style="1" customWidth="1"/>
    <col min="2" max="2" width="5.28515625" style="136" customWidth="1"/>
    <col min="3" max="3" width="38.42578125" style="136" customWidth="1"/>
    <col min="4" max="4" width="5.85546875" style="136" customWidth="1"/>
    <col min="5" max="5" width="8.7109375" style="136" customWidth="1"/>
    <col min="6" max="6" width="5.42578125" style="136" customWidth="1"/>
    <col min="7" max="7" width="4.85546875" style="136" customWidth="1"/>
    <col min="8" max="10" width="6.7109375" style="136" customWidth="1"/>
    <col min="11" max="11" width="7" style="136" customWidth="1"/>
    <col min="12" max="15" width="7.7109375" style="136" customWidth="1"/>
    <col min="16" max="16" width="9" style="136" customWidth="1"/>
    <col min="17" max="17" width="9.140625" style="136"/>
    <col min="18" max="16384" width="9.140625" style="1"/>
  </cols>
  <sheetData>
    <row r="1" spans="1:16" x14ac:dyDescent="0.2">
      <c r="A1" s="23"/>
      <c r="B1" s="135"/>
      <c r="C1" s="133" t="s">
        <v>39</v>
      </c>
      <c r="D1" s="134">
        <f>'Kops a'!A16</f>
        <v>0</v>
      </c>
      <c r="E1" s="135"/>
      <c r="F1" s="135"/>
      <c r="G1" s="135"/>
      <c r="H1" s="135"/>
      <c r="I1" s="135"/>
      <c r="J1" s="135"/>
      <c r="N1" s="137"/>
      <c r="O1" s="133"/>
      <c r="P1" s="138"/>
    </row>
    <row r="2" spans="1:16" x14ac:dyDescent="0.2">
      <c r="A2" s="29"/>
      <c r="B2" s="139"/>
      <c r="C2" s="257" t="s">
        <v>73</v>
      </c>
      <c r="D2" s="257"/>
      <c r="E2" s="257"/>
      <c r="F2" s="257"/>
      <c r="G2" s="257"/>
      <c r="H2" s="257"/>
      <c r="I2" s="257"/>
      <c r="J2" s="139"/>
    </row>
    <row r="3" spans="1:16" x14ac:dyDescent="0.2">
      <c r="A3" s="30"/>
      <c r="B3" s="140"/>
      <c r="C3" s="258" t="s">
        <v>18</v>
      </c>
      <c r="D3" s="258"/>
      <c r="E3" s="258"/>
      <c r="F3" s="258"/>
      <c r="G3" s="258"/>
      <c r="H3" s="258"/>
      <c r="I3" s="258"/>
      <c r="J3" s="140"/>
    </row>
    <row r="4" spans="1:16" x14ac:dyDescent="0.2">
      <c r="A4" s="30"/>
      <c r="B4" s="140"/>
      <c r="C4" s="261" t="s">
        <v>53</v>
      </c>
      <c r="D4" s="261"/>
      <c r="E4" s="261"/>
      <c r="F4" s="261"/>
      <c r="G4" s="261"/>
      <c r="H4" s="261"/>
      <c r="I4" s="261"/>
      <c r="J4" s="140"/>
    </row>
    <row r="5" spans="1:16" x14ac:dyDescent="0.2">
      <c r="A5" s="23"/>
      <c r="B5" s="135"/>
      <c r="C5" s="133" t="s">
        <v>5</v>
      </c>
      <c r="D5" s="259" t="str">
        <f>'Kops a'!D6</f>
        <v>Daudzdzīvokļu dzīvojamās ēkas vienkāršotā atjaunošana</v>
      </c>
      <c r="E5" s="259"/>
      <c r="F5" s="259"/>
      <c r="G5" s="259"/>
      <c r="H5" s="259"/>
      <c r="I5" s="259"/>
      <c r="J5" s="259"/>
      <c r="K5" s="259"/>
      <c r="L5" s="259"/>
      <c r="M5" s="141"/>
      <c r="N5" s="141"/>
      <c r="O5" s="141"/>
      <c r="P5" s="141"/>
    </row>
    <row r="6" spans="1:16" x14ac:dyDescent="0.2">
      <c r="A6" s="23"/>
      <c r="B6" s="135"/>
      <c r="C6" s="133" t="s">
        <v>6</v>
      </c>
      <c r="D6" s="259" t="str">
        <f>'Kops a'!D7</f>
        <v>Daudzdzīvokļu dzīvojamās ēkas vienkāršotā atjaunošana</v>
      </c>
      <c r="E6" s="259"/>
      <c r="F6" s="259"/>
      <c r="G6" s="259"/>
      <c r="H6" s="259"/>
      <c r="I6" s="259"/>
      <c r="J6" s="259"/>
      <c r="K6" s="259"/>
      <c r="L6" s="259"/>
      <c r="M6" s="141"/>
      <c r="N6" s="141"/>
      <c r="O6" s="141"/>
      <c r="P6" s="141"/>
    </row>
    <row r="7" spans="1:16" x14ac:dyDescent="0.2">
      <c r="A7" s="23"/>
      <c r="B7" s="135"/>
      <c r="C7" s="133" t="s">
        <v>7</v>
      </c>
      <c r="D7" s="259" t="str">
        <f>'Kops a'!D8</f>
        <v>Tirgus iela 2, Valmiera</v>
      </c>
      <c r="E7" s="259"/>
      <c r="F7" s="259"/>
      <c r="G7" s="259"/>
      <c r="H7" s="259"/>
      <c r="I7" s="259"/>
      <c r="J7" s="259"/>
      <c r="K7" s="259"/>
      <c r="L7" s="259"/>
      <c r="M7" s="141"/>
      <c r="N7" s="141"/>
      <c r="O7" s="141"/>
      <c r="P7" s="141"/>
    </row>
    <row r="8" spans="1:16" x14ac:dyDescent="0.2">
      <c r="A8" s="23"/>
      <c r="B8" s="135"/>
      <c r="C8" s="142" t="s">
        <v>21</v>
      </c>
      <c r="D8" s="259">
        <f>'Kops a'!D9</f>
        <v>0</v>
      </c>
      <c r="E8" s="259"/>
      <c r="F8" s="259"/>
      <c r="G8" s="259"/>
      <c r="H8" s="259"/>
      <c r="I8" s="259"/>
      <c r="J8" s="259"/>
      <c r="K8" s="259"/>
      <c r="L8" s="259"/>
      <c r="M8" s="141"/>
      <c r="N8" s="141"/>
      <c r="O8" s="141"/>
      <c r="P8" s="141"/>
    </row>
    <row r="9" spans="1:16" ht="11.25" customHeight="1" x14ac:dyDescent="0.2">
      <c r="A9" s="234" t="s">
        <v>401</v>
      </c>
      <c r="B9" s="234"/>
      <c r="C9" s="234"/>
      <c r="D9" s="234"/>
      <c r="E9" s="234"/>
      <c r="F9" s="234"/>
      <c r="G9" s="143"/>
      <c r="H9" s="143"/>
      <c r="I9" s="143"/>
      <c r="J9" s="262" t="s">
        <v>40</v>
      </c>
      <c r="K9" s="262"/>
      <c r="L9" s="262"/>
      <c r="M9" s="262"/>
      <c r="N9" s="253">
        <f>P67</f>
        <v>0</v>
      </c>
      <c r="O9" s="253"/>
      <c r="P9" s="143"/>
    </row>
    <row r="10" spans="1:16" x14ac:dyDescent="0.2">
      <c r="A10" s="32"/>
      <c r="B10" s="168"/>
      <c r="C10" s="142"/>
      <c r="D10" s="135"/>
      <c r="E10" s="135"/>
      <c r="F10" s="135"/>
      <c r="G10" s="135"/>
      <c r="H10" s="135"/>
      <c r="I10" s="135"/>
      <c r="J10" s="135"/>
      <c r="K10" s="135"/>
      <c r="L10" s="139"/>
      <c r="M10" s="139"/>
      <c r="O10" s="144"/>
      <c r="P10" s="145" t="str">
        <f>A73</f>
        <v>Tāme sastādīta 20__. gada __. _________</v>
      </c>
    </row>
    <row r="11" spans="1:16" ht="12" thickBot="1" x14ac:dyDescent="0.25">
      <c r="A11" s="32"/>
      <c r="B11" s="168"/>
      <c r="C11" s="142"/>
      <c r="D11" s="135"/>
      <c r="E11" s="135"/>
      <c r="F11" s="135"/>
      <c r="G11" s="135"/>
      <c r="H11" s="135"/>
      <c r="I11" s="135"/>
      <c r="J11" s="135"/>
      <c r="K11" s="135"/>
      <c r="L11" s="146"/>
      <c r="M11" s="146"/>
      <c r="N11" s="147"/>
      <c r="O11" s="137"/>
      <c r="P11" s="135"/>
    </row>
    <row r="12" spans="1:16" x14ac:dyDescent="0.2">
      <c r="A12" s="206" t="s">
        <v>24</v>
      </c>
      <c r="B12" s="264" t="s">
        <v>41</v>
      </c>
      <c r="C12" s="255" t="s">
        <v>42</v>
      </c>
      <c r="D12" s="267" t="s">
        <v>43</v>
      </c>
      <c r="E12" s="269" t="s">
        <v>44</v>
      </c>
      <c r="F12" s="254" t="s">
        <v>45</v>
      </c>
      <c r="G12" s="255"/>
      <c r="H12" s="255"/>
      <c r="I12" s="255"/>
      <c r="J12" s="255"/>
      <c r="K12" s="256"/>
      <c r="L12" s="254" t="s">
        <v>46</v>
      </c>
      <c r="M12" s="255"/>
      <c r="N12" s="255"/>
      <c r="O12" s="255"/>
      <c r="P12" s="256"/>
    </row>
    <row r="13" spans="1:16" ht="126.75" customHeight="1" thickBot="1" x14ac:dyDescent="0.25">
      <c r="A13" s="239"/>
      <c r="B13" s="265"/>
      <c r="C13" s="266"/>
      <c r="D13" s="268"/>
      <c r="E13" s="270"/>
      <c r="F13" s="148" t="s">
        <v>47</v>
      </c>
      <c r="G13" s="149" t="s">
        <v>48</v>
      </c>
      <c r="H13" s="149" t="s">
        <v>49</v>
      </c>
      <c r="I13" s="149" t="s">
        <v>50</v>
      </c>
      <c r="J13" s="149" t="s">
        <v>51</v>
      </c>
      <c r="K13" s="150" t="s">
        <v>52</v>
      </c>
      <c r="L13" s="148" t="s">
        <v>47</v>
      </c>
      <c r="M13" s="149" t="s">
        <v>49</v>
      </c>
      <c r="N13" s="149" t="s">
        <v>50</v>
      </c>
      <c r="O13" s="149" t="s">
        <v>51</v>
      </c>
      <c r="P13" s="150" t="s">
        <v>52</v>
      </c>
    </row>
    <row r="14" spans="1:16" x14ac:dyDescent="0.2">
      <c r="A14" s="64">
        <v>1</v>
      </c>
      <c r="B14" s="169"/>
      <c r="C14" s="170" t="s">
        <v>74</v>
      </c>
      <c r="D14" s="171"/>
      <c r="E14" s="129"/>
      <c r="F14" s="70"/>
      <c r="G14" s="67"/>
      <c r="H14" s="48">
        <f t="shared" ref="H14" si="0">ROUND(F14*G14,2)</f>
        <v>0</v>
      </c>
      <c r="I14" s="67"/>
      <c r="J14" s="67"/>
      <c r="K14" s="49">
        <f t="shared" ref="K14" si="1">SUM(H14:J14)</f>
        <v>0</v>
      </c>
      <c r="L14" s="151">
        <f t="shared" ref="L14:L45" si="2">ROUND(E14*F14,2)</f>
        <v>0</v>
      </c>
      <c r="M14" s="152">
        <f t="shared" ref="M14:M45" si="3">ROUND(H14*E14,2)</f>
        <v>0</v>
      </c>
      <c r="N14" s="152">
        <f t="shared" ref="N14:N45" si="4">ROUND(I14*E14,2)</f>
        <v>0</v>
      </c>
      <c r="O14" s="152">
        <f t="shared" ref="O14:O45" si="5">ROUND(J14*E14,2)</f>
        <v>0</v>
      </c>
      <c r="P14" s="153">
        <f t="shared" ref="P14:P45" si="6">SUM(M14:O14)</f>
        <v>0</v>
      </c>
    </row>
    <row r="15" spans="1:16" x14ac:dyDescent="0.2">
      <c r="A15" s="38">
        <v>2</v>
      </c>
      <c r="B15" s="172"/>
      <c r="C15" s="159" t="s">
        <v>75</v>
      </c>
      <c r="D15" s="158" t="s">
        <v>76</v>
      </c>
      <c r="E15" s="129">
        <f>87.2*0.76</f>
        <v>66.272000000000006</v>
      </c>
      <c r="F15" s="70"/>
      <c r="G15" s="67"/>
      <c r="H15" s="48">
        <f t="shared" ref="H15:H66" si="7">ROUND(F15*G15,2)</f>
        <v>0</v>
      </c>
      <c r="I15" s="67"/>
      <c r="J15" s="67"/>
      <c r="K15" s="49">
        <f t="shared" ref="K15:K66" si="8">SUM(H15:J15)</f>
        <v>0</v>
      </c>
      <c r="L15" s="156">
        <f t="shared" si="2"/>
        <v>0</v>
      </c>
      <c r="M15" s="154">
        <f t="shared" si="3"/>
        <v>0</v>
      </c>
      <c r="N15" s="154">
        <f t="shared" si="4"/>
        <v>0</v>
      </c>
      <c r="O15" s="154">
        <f t="shared" si="5"/>
        <v>0</v>
      </c>
      <c r="P15" s="155">
        <f t="shared" si="6"/>
        <v>0</v>
      </c>
    </row>
    <row r="16" spans="1:16" x14ac:dyDescent="0.2">
      <c r="A16" s="64">
        <v>3</v>
      </c>
      <c r="B16" s="172"/>
      <c r="C16" s="159" t="s">
        <v>77</v>
      </c>
      <c r="D16" s="158" t="s">
        <v>78</v>
      </c>
      <c r="E16" s="129">
        <f>E15*0.22</f>
        <v>14.579840000000001</v>
      </c>
      <c r="F16" s="70"/>
      <c r="G16" s="67"/>
      <c r="H16" s="48">
        <f t="shared" si="7"/>
        <v>0</v>
      </c>
      <c r="I16" s="67"/>
      <c r="J16" s="67"/>
      <c r="K16" s="49">
        <f t="shared" si="8"/>
        <v>0</v>
      </c>
      <c r="L16" s="156">
        <f t="shared" si="2"/>
        <v>0</v>
      </c>
      <c r="M16" s="154">
        <f t="shared" si="3"/>
        <v>0</v>
      </c>
      <c r="N16" s="154">
        <f t="shared" si="4"/>
        <v>0</v>
      </c>
      <c r="O16" s="154">
        <f t="shared" si="5"/>
        <v>0</v>
      </c>
      <c r="P16" s="155">
        <f t="shared" si="6"/>
        <v>0</v>
      </c>
    </row>
    <row r="17" spans="1:16" x14ac:dyDescent="0.2">
      <c r="A17" s="38">
        <v>4</v>
      </c>
      <c r="B17" s="172"/>
      <c r="C17" s="159" t="s">
        <v>79</v>
      </c>
      <c r="D17" s="158" t="s">
        <v>76</v>
      </c>
      <c r="E17" s="129">
        <f>E15</f>
        <v>66.272000000000006</v>
      </c>
      <c r="F17" s="70"/>
      <c r="G17" s="67"/>
      <c r="H17" s="48">
        <f t="shared" si="7"/>
        <v>0</v>
      </c>
      <c r="I17" s="67"/>
      <c r="J17" s="67"/>
      <c r="K17" s="49">
        <f t="shared" si="8"/>
        <v>0</v>
      </c>
      <c r="L17" s="156">
        <f t="shared" si="2"/>
        <v>0</v>
      </c>
      <c r="M17" s="154">
        <f t="shared" si="3"/>
        <v>0</v>
      </c>
      <c r="N17" s="154">
        <f t="shared" si="4"/>
        <v>0</v>
      </c>
      <c r="O17" s="154">
        <f t="shared" si="5"/>
        <v>0</v>
      </c>
      <c r="P17" s="155">
        <f t="shared" si="6"/>
        <v>0</v>
      </c>
    </row>
    <row r="18" spans="1:16" x14ac:dyDescent="0.2">
      <c r="A18" s="64">
        <v>5</v>
      </c>
      <c r="B18" s="172"/>
      <c r="C18" s="159" t="s">
        <v>80</v>
      </c>
      <c r="D18" s="158" t="s">
        <v>76</v>
      </c>
      <c r="E18" s="129">
        <f>E17</f>
        <v>66.272000000000006</v>
      </c>
      <c r="F18" s="70"/>
      <c r="G18" s="67"/>
      <c r="H18" s="48">
        <f t="shared" si="7"/>
        <v>0</v>
      </c>
      <c r="I18" s="67"/>
      <c r="J18" s="67"/>
      <c r="K18" s="49">
        <f t="shared" si="8"/>
        <v>0</v>
      </c>
      <c r="L18" s="156">
        <f t="shared" si="2"/>
        <v>0</v>
      </c>
      <c r="M18" s="154">
        <f t="shared" si="3"/>
        <v>0</v>
      </c>
      <c r="N18" s="154">
        <f t="shared" si="4"/>
        <v>0</v>
      </c>
      <c r="O18" s="154">
        <f t="shared" si="5"/>
        <v>0</v>
      </c>
      <c r="P18" s="155">
        <f t="shared" si="6"/>
        <v>0</v>
      </c>
    </row>
    <row r="19" spans="1:16" x14ac:dyDescent="0.2">
      <c r="A19" s="38">
        <v>6</v>
      </c>
      <c r="B19" s="172"/>
      <c r="C19" s="160" t="s">
        <v>81</v>
      </c>
      <c r="D19" s="158" t="s">
        <v>78</v>
      </c>
      <c r="E19" s="129">
        <f>E18*0.1*1.3</f>
        <v>8.6153600000000026</v>
      </c>
      <c r="F19" s="70"/>
      <c r="G19" s="67"/>
      <c r="H19" s="48">
        <f t="shared" si="7"/>
        <v>0</v>
      </c>
      <c r="I19" s="67"/>
      <c r="J19" s="67"/>
      <c r="K19" s="49">
        <f t="shared" si="8"/>
        <v>0</v>
      </c>
      <c r="L19" s="156">
        <f t="shared" si="2"/>
        <v>0</v>
      </c>
      <c r="M19" s="154">
        <f t="shared" si="3"/>
        <v>0</v>
      </c>
      <c r="N19" s="154">
        <f t="shared" si="4"/>
        <v>0</v>
      </c>
      <c r="O19" s="154">
        <f t="shared" si="5"/>
        <v>0</v>
      </c>
      <c r="P19" s="155">
        <f t="shared" si="6"/>
        <v>0</v>
      </c>
    </row>
    <row r="20" spans="1:16" x14ac:dyDescent="0.2">
      <c r="A20" s="64">
        <v>7</v>
      </c>
      <c r="B20" s="172"/>
      <c r="C20" s="159" t="s">
        <v>82</v>
      </c>
      <c r="D20" s="158" t="s">
        <v>76</v>
      </c>
      <c r="E20" s="129">
        <f>E18</f>
        <v>66.272000000000006</v>
      </c>
      <c r="F20" s="70"/>
      <c r="G20" s="67"/>
      <c r="H20" s="48">
        <f t="shared" si="7"/>
        <v>0</v>
      </c>
      <c r="I20" s="67"/>
      <c r="J20" s="67"/>
      <c r="K20" s="49">
        <f t="shared" si="8"/>
        <v>0</v>
      </c>
      <c r="L20" s="156">
        <f t="shared" si="2"/>
        <v>0</v>
      </c>
      <c r="M20" s="154">
        <f t="shared" si="3"/>
        <v>0</v>
      </c>
      <c r="N20" s="154">
        <f t="shared" si="4"/>
        <v>0</v>
      </c>
      <c r="O20" s="154">
        <f t="shared" si="5"/>
        <v>0</v>
      </c>
      <c r="P20" s="155">
        <f t="shared" si="6"/>
        <v>0</v>
      </c>
    </row>
    <row r="21" spans="1:16" x14ac:dyDescent="0.2">
      <c r="A21" s="38">
        <v>8</v>
      </c>
      <c r="B21" s="172"/>
      <c r="C21" s="160" t="s">
        <v>83</v>
      </c>
      <c r="D21" s="158" t="s">
        <v>78</v>
      </c>
      <c r="E21" s="129">
        <f>E20*0.12*1.3</f>
        <v>10.338432000000001</v>
      </c>
      <c r="F21" s="70"/>
      <c r="G21" s="67"/>
      <c r="H21" s="48">
        <f t="shared" si="7"/>
        <v>0</v>
      </c>
      <c r="I21" s="67"/>
      <c r="J21" s="67"/>
      <c r="K21" s="49">
        <f t="shared" si="8"/>
        <v>0</v>
      </c>
      <c r="L21" s="156">
        <f t="shared" si="2"/>
        <v>0</v>
      </c>
      <c r="M21" s="154">
        <f t="shared" si="3"/>
        <v>0</v>
      </c>
      <c r="N21" s="154">
        <f t="shared" si="4"/>
        <v>0</v>
      </c>
      <c r="O21" s="154">
        <f t="shared" si="5"/>
        <v>0</v>
      </c>
      <c r="P21" s="155">
        <f t="shared" si="6"/>
        <v>0</v>
      </c>
    </row>
    <row r="22" spans="1:16" x14ac:dyDescent="0.2">
      <c r="A22" s="64">
        <v>9</v>
      </c>
      <c r="B22" s="172"/>
      <c r="C22" s="159" t="s">
        <v>84</v>
      </c>
      <c r="D22" s="158" t="s">
        <v>76</v>
      </c>
      <c r="E22" s="129">
        <f>E18</f>
        <v>66.272000000000006</v>
      </c>
      <c r="F22" s="70"/>
      <c r="G22" s="67"/>
      <c r="H22" s="48">
        <f t="shared" si="7"/>
        <v>0</v>
      </c>
      <c r="I22" s="67"/>
      <c r="J22" s="67"/>
      <c r="K22" s="49">
        <f t="shared" si="8"/>
        <v>0</v>
      </c>
      <c r="L22" s="156">
        <f t="shared" si="2"/>
        <v>0</v>
      </c>
      <c r="M22" s="154">
        <f t="shared" si="3"/>
        <v>0</v>
      </c>
      <c r="N22" s="154">
        <f t="shared" si="4"/>
        <v>0</v>
      </c>
      <c r="O22" s="154">
        <f t="shared" si="5"/>
        <v>0</v>
      </c>
      <c r="P22" s="155">
        <f t="shared" si="6"/>
        <v>0</v>
      </c>
    </row>
    <row r="23" spans="1:16" x14ac:dyDescent="0.2">
      <c r="A23" s="38">
        <v>10</v>
      </c>
      <c r="B23" s="172"/>
      <c r="C23" s="160" t="s">
        <v>85</v>
      </c>
      <c r="D23" s="158" t="s">
        <v>76</v>
      </c>
      <c r="E23" s="129">
        <f>E22*1.1</f>
        <v>72.899200000000008</v>
      </c>
      <c r="F23" s="70"/>
      <c r="G23" s="67"/>
      <c r="H23" s="48">
        <f t="shared" si="7"/>
        <v>0</v>
      </c>
      <c r="I23" s="67"/>
      <c r="J23" s="67"/>
      <c r="K23" s="49">
        <f t="shared" si="8"/>
        <v>0</v>
      </c>
      <c r="L23" s="156">
        <f t="shared" si="2"/>
        <v>0</v>
      </c>
      <c r="M23" s="154">
        <f t="shared" si="3"/>
        <v>0</v>
      </c>
      <c r="N23" s="154">
        <f t="shared" si="4"/>
        <v>0</v>
      </c>
      <c r="O23" s="154">
        <f t="shared" si="5"/>
        <v>0</v>
      </c>
      <c r="P23" s="155">
        <f t="shared" si="6"/>
        <v>0</v>
      </c>
    </row>
    <row r="24" spans="1:16" x14ac:dyDescent="0.2">
      <c r="A24" s="64">
        <v>11</v>
      </c>
      <c r="B24" s="172"/>
      <c r="C24" s="159" t="s">
        <v>86</v>
      </c>
      <c r="D24" s="158" t="s">
        <v>59</v>
      </c>
      <c r="E24" s="129">
        <v>87.2</v>
      </c>
      <c r="F24" s="70"/>
      <c r="G24" s="67"/>
      <c r="H24" s="48">
        <f t="shared" si="7"/>
        <v>0</v>
      </c>
      <c r="I24" s="67"/>
      <c r="J24" s="67"/>
      <c r="K24" s="49">
        <f t="shared" si="8"/>
        <v>0</v>
      </c>
      <c r="L24" s="156">
        <f t="shared" si="2"/>
        <v>0</v>
      </c>
      <c r="M24" s="154">
        <f t="shared" si="3"/>
        <v>0</v>
      </c>
      <c r="N24" s="154">
        <f t="shared" si="4"/>
        <v>0</v>
      </c>
      <c r="O24" s="154">
        <f t="shared" si="5"/>
        <v>0</v>
      </c>
      <c r="P24" s="155">
        <f t="shared" si="6"/>
        <v>0</v>
      </c>
    </row>
    <row r="25" spans="1:16" x14ac:dyDescent="0.2">
      <c r="A25" s="38">
        <v>12</v>
      </c>
      <c r="B25" s="172"/>
      <c r="C25" s="160" t="s">
        <v>87</v>
      </c>
      <c r="D25" s="158" t="s">
        <v>59</v>
      </c>
      <c r="E25" s="129">
        <f>E24*1.1</f>
        <v>95.920000000000016</v>
      </c>
      <c r="F25" s="70"/>
      <c r="G25" s="67"/>
      <c r="H25" s="48">
        <f t="shared" si="7"/>
        <v>0</v>
      </c>
      <c r="I25" s="67"/>
      <c r="J25" s="67"/>
      <c r="K25" s="49">
        <f t="shared" si="8"/>
        <v>0</v>
      </c>
      <c r="L25" s="156">
        <f t="shared" si="2"/>
        <v>0</v>
      </c>
      <c r="M25" s="154">
        <f t="shared" si="3"/>
        <v>0</v>
      </c>
      <c r="N25" s="154">
        <f t="shared" si="4"/>
        <v>0</v>
      </c>
      <c r="O25" s="154">
        <f t="shared" si="5"/>
        <v>0</v>
      </c>
      <c r="P25" s="155">
        <f t="shared" si="6"/>
        <v>0</v>
      </c>
    </row>
    <row r="26" spans="1:16" x14ac:dyDescent="0.2">
      <c r="A26" s="64">
        <v>13</v>
      </c>
      <c r="B26" s="172"/>
      <c r="C26" s="160" t="s">
        <v>88</v>
      </c>
      <c r="D26" s="158" t="s">
        <v>78</v>
      </c>
      <c r="E26" s="129">
        <f>E24*0.045</f>
        <v>3.9239999999999999</v>
      </c>
      <c r="F26" s="70"/>
      <c r="G26" s="67"/>
      <c r="H26" s="48">
        <f t="shared" si="7"/>
        <v>0</v>
      </c>
      <c r="I26" s="67"/>
      <c r="J26" s="67"/>
      <c r="K26" s="49">
        <f t="shared" si="8"/>
        <v>0</v>
      </c>
      <c r="L26" s="156">
        <f t="shared" si="2"/>
        <v>0</v>
      </c>
      <c r="M26" s="154">
        <f t="shared" si="3"/>
        <v>0</v>
      </c>
      <c r="N26" s="154">
        <f t="shared" si="4"/>
        <v>0</v>
      </c>
      <c r="O26" s="154">
        <f t="shared" si="5"/>
        <v>0</v>
      </c>
      <c r="P26" s="155">
        <f t="shared" si="6"/>
        <v>0</v>
      </c>
    </row>
    <row r="27" spans="1:16" x14ac:dyDescent="0.2">
      <c r="A27" s="38">
        <v>14</v>
      </c>
      <c r="B27" s="172"/>
      <c r="C27" s="159" t="s">
        <v>89</v>
      </c>
      <c r="D27" s="158" t="s">
        <v>76</v>
      </c>
      <c r="E27" s="129">
        <f>87.2*1</f>
        <v>87.2</v>
      </c>
      <c r="F27" s="70"/>
      <c r="G27" s="67"/>
      <c r="H27" s="48">
        <f t="shared" si="7"/>
        <v>0</v>
      </c>
      <c r="I27" s="67"/>
      <c r="J27" s="67"/>
      <c r="K27" s="49">
        <f t="shared" si="8"/>
        <v>0</v>
      </c>
      <c r="L27" s="156">
        <f t="shared" si="2"/>
        <v>0</v>
      </c>
      <c r="M27" s="154">
        <f t="shared" si="3"/>
        <v>0</v>
      </c>
      <c r="N27" s="154">
        <f t="shared" si="4"/>
        <v>0</v>
      </c>
      <c r="O27" s="154">
        <f t="shared" si="5"/>
        <v>0</v>
      </c>
      <c r="P27" s="155">
        <f t="shared" si="6"/>
        <v>0</v>
      </c>
    </row>
    <row r="28" spans="1:16" x14ac:dyDescent="0.2">
      <c r="A28" s="64">
        <v>15</v>
      </c>
      <c r="B28" s="172"/>
      <c r="C28" s="160" t="s">
        <v>90</v>
      </c>
      <c r="D28" s="158" t="s">
        <v>78</v>
      </c>
      <c r="E28" s="129">
        <f>E27*0.12*1.3</f>
        <v>13.603200000000001</v>
      </c>
      <c r="F28" s="70"/>
      <c r="G28" s="67"/>
      <c r="H28" s="48">
        <f t="shared" si="7"/>
        <v>0</v>
      </c>
      <c r="I28" s="67"/>
      <c r="J28" s="67"/>
      <c r="K28" s="49">
        <f t="shared" si="8"/>
        <v>0</v>
      </c>
      <c r="L28" s="156">
        <f t="shared" si="2"/>
        <v>0</v>
      </c>
      <c r="M28" s="154">
        <f t="shared" si="3"/>
        <v>0</v>
      </c>
      <c r="N28" s="154">
        <f t="shared" si="4"/>
        <v>0</v>
      </c>
      <c r="O28" s="154">
        <f t="shared" si="5"/>
        <v>0</v>
      </c>
      <c r="P28" s="155">
        <f t="shared" si="6"/>
        <v>0</v>
      </c>
    </row>
    <row r="29" spans="1:16" x14ac:dyDescent="0.2">
      <c r="A29" s="38">
        <v>16</v>
      </c>
      <c r="B29" s="172"/>
      <c r="C29" s="160" t="s">
        <v>91</v>
      </c>
      <c r="D29" s="158" t="s">
        <v>92</v>
      </c>
      <c r="E29" s="129">
        <v>4</v>
      </c>
      <c r="F29" s="70"/>
      <c r="G29" s="67"/>
      <c r="H29" s="48">
        <f t="shared" si="7"/>
        <v>0</v>
      </c>
      <c r="I29" s="67"/>
      <c r="J29" s="67"/>
      <c r="K29" s="49">
        <f t="shared" si="8"/>
        <v>0</v>
      </c>
      <c r="L29" s="156">
        <f t="shared" si="2"/>
        <v>0</v>
      </c>
      <c r="M29" s="154">
        <f t="shared" si="3"/>
        <v>0</v>
      </c>
      <c r="N29" s="154">
        <f t="shared" si="4"/>
        <v>0</v>
      </c>
      <c r="O29" s="154">
        <f t="shared" si="5"/>
        <v>0</v>
      </c>
      <c r="P29" s="155">
        <f t="shared" si="6"/>
        <v>0</v>
      </c>
    </row>
    <row r="30" spans="1:16" x14ac:dyDescent="0.2">
      <c r="A30" s="64">
        <v>17</v>
      </c>
      <c r="B30" s="172"/>
      <c r="C30" s="159" t="s">
        <v>93</v>
      </c>
      <c r="D30" s="158" t="s">
        <v>59</v>
      </c>
      <c r="E30" s="129">
        <f>4*2</f>
        <v>8</v>
      </c>
      <c r="F30" s="70"/>
      <c r="G30" s="67"/>
      <c r="H30" s="48">
        <f t="shared" si="7"/>
        <v>0</v>
      </c>
      <c r="I30" s="67"/>
      <c r="J30" s="67"/>
      <c r="K30" s="49">
        <f t="shared" si="8"/>
        <v>0</v>
      </c>
      <c r="L30" s="156">
        <f t="shared" si="2"/>
        <v>0</v>
      </c>
      <c r="M30" s="154">
        <f t="shared" si="3"/>
        <v>0</v>
      </c>
      <c r="N30" s="154">
        <f t="shared" si="4"/>
        <v>0</v>
      </c>
      <c r="O30" s="154">
        <f t="shared" si="5"/>
        <v>0</v>
      </c>
      <c r="P30" s="155">
        <f t="shared" si="6"/>
        <v>0</v>
      </c>
    </row>
    <row r="31" spans="1:16" x14ac:dyDescent="0.2">
      <c r="A31" s="38">
        <v>18</v>
      </c>
      <c r="B31" s="172"/>
      <c r="C31" s="160" t="s">
        <v>94</v>
      </c>
      <c r="D31" s="158" t="s">
        <v>59</v>
      </c>
      <c r="E31" s="129">
        <f>E30</f>
        <v>8</v>
      </c>
      <c r="F31" s="70"/>
      <c r="G31" s="67"/>
      <c r="H31" s="48">
        <f t="shared" si="7"/>
        <v>0</v>
      </c>
      <c r="I31" s="67"/>
      <c r="J31" s="67"/>
      <c r="K31" s="49">
        <f t="shared" si="8"/>
        <v>0</v>
      </c>
      <c r="L31" s="156">
        <f t="shared" si="2"/>
        <v>0</v>
      </c>
      <c r="M31" s="154">
        <f t="shared" si="3"/>
        <v>0</v>
      </c>
      <c r="N31" s="154">
        <f t="shared" si="4"/>
        <v>0</v>
      </c>
      <c r="O31" s="154">
        <f t="shared" si="5"/>
        <v>0</v>
      </c>
      <c r="P31" s="155">
        <f t="shared" si="6"/>
        <v>0</v>
      </c>
    </row>
    <row r="32" spans="1:16" x14ac:dyDescent="0.2">
      <c r="A32" s="64">
        <v>19</v>
      </c>
      <c r="B32" s="172"/>
      <c r="C32" s="160" t="s">
        <v>88</v>
      </c>
      <c r="D32" s="158" t="s">
        <v>78</v>
      </c>
      <c r="E32" s="129">
        <v>1.2</v>
      </c>
      <c r="F32" s="70"/>
      <c r="G32" s="67"/>
      <c r="H32" s="48">
        <f t="shared" si="7"/>
        <v>0</v>
      </c>
      <c r="I32" s="67"/>
      <c r="J32" s="67"/>
      <c r="K32" s="49">
        <f t="shared" si="8"/>
        <v>0</v>
      </c>
      <c r="L32" s="156">
        <f t="shared" si="2"/>
        <v>0</v>
      </c>
      <c r="M32" s="154">
        <f t="shared" si="3"/>
        <v>0</v>
      </c>
      <c r="N32" s="154">
        <f t="shared" si="4"/>
        <v>0</v>
      </c>
      <c r="O32" s="154">
        <f t="shared" si="5"/>
        <v>0</v>
      </c>
      <c r="P32" s="155">
        <f t="shared" si="6"/>
        <v>0</v>
      </c>
    </row>
    <row r="33" spans="1:16" x14ac:dyDescent="0.2">
      <c r="A33" s="38">
        <v>20</v>
      </c>
      <c r="B33" s="172"/>
      <c r="C33" s="157" t="s">
        <v>95</v>
      </c>
      <c r="D33" s="158"/>
      <c r="E33" s="129"/>
      <c r="F33" s="70"/>
      <c r="G33" s="67"/>
      <c r="H33" s="48">
        <f t="shared" si="7"/>
        <v>0</v>
      </c>
      <c r="I33" s="67"/>
      <c r="J33" s="67"/>
      <c r="K33" s="49">
        <f t="shared" si="8"/>
        <v>0</v>
      </c>
      <c r="L33" s="156">
        <f t="shared" si="2"/>
        <v>0</v>
      </c>
      <c r="M33" s="154">
        <f t="shared" si="3"/>
        <v>0</v>
      </c>
      <c r="N33" s="154">
        <f t="shared" si="4"/>
        <v>0</v>
      </c>
      <c r="O33" s="154">
        <f t="shared" si="5"/>
        <v>0</v>
      </c>
      <c r="P33" s="155">
        <f t="shared" si="6"/>
        <v>0</v>
      </c>
    </row>
    <row r="34" spans="1:16" x14ac:dyDescent="0.2">
      <c r="A34" s="64">
        <v>21</v>
      </c>
      <c r="B34" s="172"/>
      <c r="C34" s="159" t="s">
        <v>96</v>
      </c>
      <c r="D34" s="158" t="s">
        <v>61</v>
      </c>
      <c r="E34" s="129">
        <v>1</v>
      </c>
      <c r="F34" s="70"/>
      <c r="G34" s="67"/>
      <c r="H34" s="48">
        <f t="shared" si="7"/>
        <v>0</v>
      </c>
      <c r="I34" s="67"/>
      <c r="J34" s="67"/>
      <c r="K34" s="49">
        <f t="shared" si="8"/>
        <v>0</v>
      </c>
      <c r="L34" s="156">
        <f t="shared" si="2"/>
        <v>0</v>
      </c>
      <c r="M34" s="154">
        <f t="shared" si="3"/>
        <v>0</v>
      </c>
      <c r="N34" s="154">
        <f t="shared" si="4"/>
        <v>0</v>
      </c>
      <c r="O34" s="154">
        <f t="shared" si="5"/>
        <v>0</v>
      </c>
      <c r="P34" s="155">
        <f t="shared" si="6"/>
        <v>0</v>
      </c>
    </row>
    <row r="35" spans="1:16" x14ac:dyDescent="0.2">
      <c r="A35" s="38">
        <v>22</v>
      </c>
      <c r="B35" s="172"/>
      <c r="C35" s="157" t="s">
        <v>97</v>
      </c>
      <c r="D35" s="158"/>
      <c r="E35" s="129"/>
      <c r="F35" s="70"/>
      <c r="G35" s="67"/>
      <c r="H35" s="48">
        <f t="shared" si="7"/>
        <v>0</v>
      </c>
      <c r="I35" s="67"/>
      <c r="J35" s="67"/>
      <c r="K35" s="49">
        <f t="shared" si="8"/>
        <v>0</v>
      </c>
      <c r="L35" s="156">
        <f t="shared" si="2"/>
        <v>0</v>
      </c>
      <c r="M35" s="154">
        <f t="shared" si="3"/>
        <v>0</v>
      </c>
      <c r="N35" s="154">
        <f t="shared" si="4"/>
        <v>0</v>
      </c>
      <c r="O35" s="154">
        <f t="shared" si="5"/>
        <v>0</v>
      </c>
      <c r="P35" s="155">
        <f t="shared" si="6"/>
        <v>0</v>
      </c>
    </row>
    <row r="36" spans="1:16" x14ac:dyDescent="0.2">
      <c r="A36" s="64">
        <v>23</v>
      </c>
      <c r="B36" s="172"/>
      <c r="C36" s="159" t="s">
        <v>98</v>
      </c>
      <c r="D36" s="158" t="s">
        <v>76</v>
      </c>
      <c r="E36" s="129">
        <v>94.21</v>
      </c>
      <c r="F36" s="70"/>
      <c r="G36" s="67"/>
      <c r="H36" s="48">
        <f t="shared" si="7"/>
        <v>0</v>
      </c>
      <c r="I36" s="67"/>
      <c r="J36" s="67"/>
      <c r="K36" s="49">
        <f t="shared" si="8"/>
        <v>0</v>
      </c>
      <c r="L36" s="156">
        <f t="shared" si="2"/>
        <v>0</v>
      </c>
      <c r="M36" s="154">
        <f t="shared" si="3"/>
        <v>0</v>
      </c>
      <c r="N36" s="154">
        <f t="shared" si="4"/>
        <v>0</v>
      </c>
      <c r="O36" s="154">
        <f t="shared" si="5"/>
        <v>0</v>
      </c>
      <c r="P36" s="155">
        <f t="shared" si="6"/>
        <v>0</v>
      </c>
    </row>
    <row r="37" spans="1:16" ht="22.5" x14ac:dyDescent="0.2">
      <c r="A37" s="38">
        <v>24</v>
      </c>
      <c r="B37" s="172"/>
      <c r="C37" s="159" t="s">
        <v>99</v>
      </c>
      <c r="D37" s="158" t="s">
        <v>76</v>
      </c>
      <c r="E37" s="129">
        <f>E36</f>
        <v>94.21</v>
      </c>
      <c r="F37" s="70"/>
      <c r="G37" s="67"/>
      <c r="H37" s="48">
        <f t="shared" si="7"/>
        <v>0</v>
      </c>
      <c r="I37" s="67"/>
      <c r="J37" s="67"/>
      <c r="K37" s="49">
        <f t="shared" si="8"/>
        <v>0</v>
      </c>
      <c r="L37" s="156">
        <f t="shared" si="2"/>
        <v>0</v>
      </c>
      <c r="M37" s="154">
        <f t="shared" si="3"/>
        <v>0</v>
      </c>
      <c r="N37" s="154">
        <f t="shared" si="4"/>
        <v>0</v>
      </c>
      <c r="O37" s="154">
        <f t="shared" si="5"/>
        <v>0</v>
      </c>
      <c r="P37" s="155">
        <f t="shared" si="6"/>
        <v>0</v>
      </c>
    </row>
    <row r="38" spans="1:16" x14ac:dyDescent="0.2">
      <c r="A38" s="64">
        <v>25</v>
      </c>
      <c r="B38" s="172"/>
      <c r="C38" s="159" t="s">
        <v>319</v>
      </c>
      <c r="D38" s="158" t="s">
        <v>76</v>
      </c>
      <c r="E38" s="129">
        <v>107.29</v>
      </c>
      <c r="F38" s="70"/>
      <c r="G38" s="67"/>
      <c r="H38" s="48">
        <f t="shared" si="7"/>
        <v>0</v>
      </c>
      <c r="I38" s="67"/>
      <c r="J38" s="67"/>
      <c r="K38" s="49">
        <f t="shared" si="8"/>
        <v>0</v>
      </c>
      <c r="L38" s="156">
        <f t="shared" si="2"/>
        <v>0</v>
      </c>
      <c r="M38" s="154">
        <f t="shared" si="3"/>
        <v>0</v>
      </c>
      <c r="N38" s="154">
        <f t="shared" si="4"/>
        <v>0</v>
      </c>
      <c r="O38" s="154">
        <f t="shared" si="5"/>
        <v>0</v>
      </c>
      <c r="P38" s="155">
        <f t="shared" si="6"/>
        <v>0</v>
      </c>
    </row>
    <row r="39" spans="1:16" ht="20.65" customHeight="1" x14ac:dyDescent="0.2">
      <c r="A39" s="38">
        <v>26</v>
      </c>
      <c r="B39" s="172"/>
      <c r="C39" s="160" t="s">
        <v>320</v>
      </c>
      <c r="D39" s="158" t="s">
        <v>92</v>
      </c>
      <c r="E39" s="129">
        <f>E38*3</f>
        <v>321.87</v>
      </c>
      <c r="F39" s="70"/>
      <c r="G39" s="67"/>
      <c r="H39" s="48">
        <f t="shared" si="7"/>
        <v>0</v>
      </c>
      <c r="I39" s="67"/>
      <c r="J39" s="67"/>
      <c r="K39" s="49">
        <f t="shared" si="8"/>
        <v>0</v>
      </c>
      <c r="L39" s="156">
        <f t="shared" si="2"/>
        <v>0</v>
      </c>
      <c r="M39" s="154">
        <f t="shared" si="3"/>
        <v>0</v>
      </c>
      <c r="N39" s="154">
        <f t="shared" si="4"/>
        <v>0</v>
      </c>
      <c r="O39" s="154">
        <f t="shared" si="5"/>
        <v>0</v>
      </c>
      <c r="P39" s="155">
        <f t="shared" si="6"/>
        <v>0</v>
      </c>
    </row>
    <row r="40" spans="1:16" x14ac:dyDescent="0.2">
      <c r="A40" s="64">
        <v>27</v>
      </c>
      <c r="B40" s="172"/>
      <c r="C40" s="159" t="s">
        <v>107</v>
      </c>
      <c r="D40" s="158" t="s">
        <v>76</v>
      </c>
      <c r="E40" s="129">
        <f>SUM(E41:E42)/1.1</f>
        <v>94.21</v>
      </c>
      <c r="F40" s="70"/>
      <c r="G40" s="67"/>
      <c r="H40" s="48">
        <f t="shared" si="7"/>
        <v>0</v>
      </c>
      <c r="I40" s="67"/>
      <c r="J40" s="67"/>
      <c r="K40" s="49">
        <f t="shared" si="8"/>
        <v>0</v>
      </c>
      <c r="L40" s="156">
        <f t="shared" si="2"/>
        <v>0</v>
      </c>
      <c r="M40" s="154">
        <f t="shared" si="3"/>
        <v>0</v>
      </c>
      <c r="N40" s="154">
        <f t="shared" si="4"/>
        <v>0</v>
      </c>
      <c r="O40" s="154">
        <f t="shared" si="5"/>
        <v>0</v>
      </c>
      <c r="P40" s="155">
        <f t="shared" si="6"/>
        <v>0</v>
      </c>
    </row>
    <row r="41" spans="1:16" ht="22.5" x14ac:dyDescent="0.2">
      <c r="A41" s="38">
        <v>28</v>
      </c>
      <c r="B41" s="172"/>
      <c r="C41" s="160" t="s">
        <v>304</v>
      </c>
      <c r="D41" s="158" t="s">
        <v>76</v>
      </c>
      <c r="E41" s="129">
        <f>76.77*1.1</f>
        <v>84.447000000000003</v>
      </c>
      <c r="F41" s="70"/>
      <c r="G41" s="67"/>
      <c r="H41" s="48">
        <f t="shared" si="7"/>
        <v>0</v>
      </c>
      <c r="I41" s="67"/>
      <c r="J41" s="67"/>
      <c r="K41" s="49">
        <f t="shared" si="8"/>
        <v>0</v>
      </c>
      <c r="L41" s="156">
        <f t="shared" si="2"/>
        <v>0</v>
      </c>
      <c r="M41" s="154">
        <f t="shared" si="3"/>
        <v>0</v>
      </c>
      <c r="N41" s="154">
        <f t="shared" si="4"/>
        <v>0</v>
      </c>
      <c r="O41" s="154">
        <f t="shared" si="5"/>
        <v>0</v>
      </c>
      <c r="P41" s="155">
        <f t="shared" si="6"/>
        <v>0</v>
      </c>
    </row>
    <row r="42" spans="1:16" ht="22.5" x14ac:dyDescent="0.2">
      <c r="A42" s="64">
        <v>29</v>
      </c>
      <c r="B42" s="172"/>
      <c r="C42" s="160" t="s">
        <v>305</v>
      </c>
      <c r="D42" s="158" t="s">
        <v>76</v>
      </c>
      <c r="E42" s="129">
        <f>17.44*1.1</f>
        <v>19.184000000000005</v>
      </c>
      <c r="F42" s="70"/>
      <c r="G42" s="67"/>
      <c r="H42" s="48">
        <f t="shared" si="7"/>
        <v>0</v>
      </c>
      <c r="I42" s="67"/>
      <c r="J42" s="67"/>
      <c r="K42" s="49">
        <f t="shared" si="8"/>
        <v>0</v>
      </c>
      <c r="L42" s="156">
        <f t="shared" si="2"/>
        <v>0</v>
      </c>
      <c r="M42" s="154">
        <f t="shared" si="3"/>
        <v>0</v>
      </c>
      <c r="N42" s="154">
        <f t="shared" si="4"/>
        <v>0</v>
      </c>
      <c r="O42" s="154">
        <f t="shared" si="5"/>
        <v>0</v>
      </c>
      <c r="P42" s="155">
        <f t="shared" si="6"/>
        <v>0</v>
      </c>
    </row>
    <row r="43" spans="1:16" x14ac:dyDescent="0.2">
      <c r="A43" s="38">
        <v>30</v>
      </c>
      <c r="B43" s="172"/>
      <c r="C43" s="160" t="s">
        <v>307</v>
      </c>
      <c r="D43" s="158" t="s">
        <v>92</v>
      </c>
      <c r="E43" s="129">
        <f>E40*6</f>
        <v>565.26</v>
      </c>
      <c r="F43" s="70"/>
      <c r="G43" s="67"/>
      <c r="H43" s="48">
        <f t="shared" si="7"/>
        <v>0</v>
      </c>
      <c r="I43" s="67"/>
      <c r="J43" s="67"/>
      <c r="K43" s="49">
        <f t="shared" si="8"/>
        <v>0</v>
      </c>
      <c r="L43" s="156">
        <f t="shared" si="2"/>
        <v>0</v>
      </c>
      <c r="M43" s="154">
        <f t="shared" si="3"/>
        <v>0</v>
      </c>
      <c r="N43" s="154">
        <f t="shared" si="4"/>
        <v>0</v>
      </c>
      <c r="O43" s="154">
        <f t="shared" si="5"/>
        <v>0</v>
      </c>
      <c r="P43" s="155">
        <f t="shared" si="6"/>
        <v>0</v>
      </c>
    </row>
    <row r="44" spans="1:16" ht="22.5" x14ac:dyDescent="0.2">
      <c r="A44" s="64">
        <v>31</v>
      </c>
      <c r="B44" s="172"/>
      <c r="C44" s="160" t="s">
        <v>318</v>
      </c>
      <c r="D44" s="158" t="s">
        <v>61</v>
      </c>
      <c r="E44" s="129">
        <f>E40*8</f>
        <v>753.68</v>
      </c>
      <c r="F44" s="70"/>
      <c r="G44" s="67"/>
      <c r="H44" s="48">
        <f t="shared" si="7"/>
        <v>0</v>
      </c>
      <c r="I44" s="67"/>
      <c r="J44" s="67"/>
      <c r="K44" s="49">
        <f t="shared" si="8"/>
        <v>0</v>
      </c>
      <c r="L44" s="156">
        <f t="shared" si="2"/>
        <v>0</v>
      </c>
      <c r="M44" s="154">
        <f t="shared" si="3"/>
        <v>0</v>
      </c>
      <c r="N44" s="154">
        <f t="shared" si="4"/>
        <v>0</v>
      </c>
      <c r="O44" s="154">
        <f t="shared" si="5"/>
        <v>0</v>
      </c>
      <c r="P44" s="155">
        <f t="shared" si="6"/>
        <v>0</v>
      </c>
    </row>
    <row r="45" spans="1:16" x14ac:dyDescent="0.2">
      <c r="A45" s="38">
        <v>32</v>
      </c>
      <c r="B45" s="172"/>
      <c r="C45" s="159" t="s">
        <v>100</v>
      </c>
      <c r="D45" s="158" t="s">
        <v>76</v>
      </c>
      <c r="E45" s="129">
        <f>E40</f>
        <v>94.21</v>
      </c>
      <c r="F45" s="70"/>
      <c r="G45" s="67"/>
      <c r="H45" s="48">
        <f t="shared" si="7"/>
        <v>0</v>
      </c>
      <c r="I45" s="67"/>
      <c r="J45" s="67"/>
      <c r="K45" s="49">
        <f t="shared" si="8"/>
        <v>0</v>
      </c>
      <c r="L45" s="156">
        <f t="shared" si="2"/>
        <v>0</v>
      </c>
      <c r="M45" s="154">
        <f t="shared" si="3"/>
        <v>0</v>
      </c>
      <c r="N45" s="154">
        <f t="shared" si="4"/>
        <v>0</v>
      </c>
      <c r="O45" s="154">
        <f t="shared" si="5"/>
        <v>0</v>
      </c>
      <c r="P45" s="155">
        <f t="shared" si="6"/>
        <v>0</v>
      </c>
    </row>
    <row r="46" spans="1:16" ht="22.5" x14ac:dyDescent="0.2">
      <c r="A46" s="64">
        <v>33</v>
      </c>
      <c r="B46" s="172"/>
      <c r="C46" s="160" t="s">
        <v>309</v>
      </c>
      <c r="D46" s="158" t="s">
        <v>76</v>
      </c>
      <c r="E46" s="129">
        <f>E45*1.15</f>
        <v>108.34149999999998</v>
      </c>
      <c r="F46" s="70"/>
      <c r="G46" s="67"/>
      <c r="H46" s="48">
        <f t="shared" si="7"/>
        <v>0</v>
      </c>
      <c r="I46" s="67"/>
      <c r="J46" s="67"/>
      <c r="K46" s="49">
        <f t="shared" si="8"/>
        <v>0</v>
      </c>
      <c r="L46" s="156">
        <f t="shared" ref="L46:L66" si="9">ROUND(E46*F46,2)</f>
        <v>0</v>
      </c>
      <c r="M46" s="154">
        <f t="shared" ref="M46:M66" si="10">ROUND(H46*E46,2)</f>
        <v>0</v>
      </c>
      <c r="N46" s="154">
        <f t="shared" ref="N46:N66" si="11">ROUND(I46*E46,2)</f>
        <v>0</v>
      </c>
      <c r="O46" s="154">
        <f t="shared" ref="O46:O66" si="12">ROUND(J46*E46,2)</f>
        <v>0</v>
      </c>
      <c r="P46" s="155">
        <f t="shared" ref="P46:P66" si="13">SUM(M46:O46)</f>
        <v>0</v>
      </c>
    </row>
    <row r="47" spans="1:16" ht="22.5" x14ac:dyDescent="0.2">
      <c r="A47" s="38">
        <v>34</v>
      </c>
      <c r="B47" s="172"/>
      <c r="C47" s="160" t="s">
        <v>308</v>
      </c>
      <c r="D47" s="158" t="s">
        <v>92</v>
      </c>
      <c r="E47" s="129">
        <f>E45*6</f>
        <v>565.26</v>
      </c>
      <c r="F47" s="70"/>
      <c r="G47" s="67"/>
      <c r="H47" s="48">
        <f t="shared" si="7"/>
        <v>0</v>
      </c>
      <c r="I47" s="67"/>
      <c r="J47" s="67"/>
      <c r="K47" s="49">
        <f t="shared" si="8"/>
        <v>0</v>
      </c>
      <c r="L47" s="156">
        <f t="shared" si="9"/>
        <v>0</v>
      </c>
      <c r="M47" s="154">
        <f t="shared" si="10"/>
        <v>0</v>
      </c>
      <c r="N47" s="154">
        <f t="shared" si="11"/>
        <v>0</v>
      </c>
      <c r="O47" s="154">
        <f t="shared" si="12"/>
        <v>0</v>
      </c>
      <c r="P47" s="155">
        <f t="shared" si="13"/>
        <v>0</v>
      </c>
    </row>
    <row r="48" spans="1:16" ht="22.5" x14ac:dyDescent="0.2">
      <c r="A48" s="64">
        <v>35</v>
      </c>
      <c r="B48" s="172"/>
      <c r="C48" s="160" t="s">
        <v>315</v>
      </c>
      <c r="D48" s="158" t="s">
        <v>59</v>
      </c>
      <c r="E48" s="129">
        <v>9.0399999999999991</v>
      </c>
      <c r="F48" s="70"/>
      <c r="G48" s="67"/>
      <c r="H48" s="48">
        <f t="shared" si="7"/>
        <v>0</v>
      </c>
      <c r="I48" s="67"/>
      <c r="J48" s="67"/>
      <c r="K48" s="49">
        <f t="shared" si="8"/>
        <v>0</v>
      </c>
      <c r="L48" s="156">
        <f t="shared" si="9"/>
        <v>0</v>
      </c>
      <c r="M48" s="154">
        <f t="shared" si="10"/>
        <v>0</v>
      </c>
      <c r="N48" s="154">
        <f t="shared" si="11"/>
        <v>0</v>
      </c>
      <c r="O48" s="154">
        <f t="shared" si="12"/>
        <v>0</v>
      </c>
      <c r="P48" s="155">
        <f t="shared" si="13"/>
        <v>0</v>
      </c>
    </row>
    <row r="49" spans="1:16" x14ac:dyDescent="0.2">
      <c r="A49" s="38">
        <v>36</v>
      </c>
      <c r="B49" s="172"/>
      <c r="C49" s="159" t="s">
        <v>101</v>
      </c>
      <c r="D49" s="158" t="s">
        <v>76</v>
      </c>
      <c r="E49" s="129">
        <f>E40</f>
        <v>94.21</v>
      </c>
      <c r="F49" s="70"/>
      <c r="G49" s="67"/>
      <c r="H49" s="48">
        <f t="shared" si="7"/>
        <v>0</v>
      </c>
      <c r="I49" s="67"/>
      <c r="J49" s="67"/>
      <c r="K49" s="49">
        <f t="shared" si="8"/>
        <v>0</v>
      </c>
      <c r="L49" s="156">
        <f t="shared" si="9"/>
        <v>0</v>
      </c>
      <c r="M49" s="154">
        <f t="shared" si="10"/>
        <v>0</v>
      </c>
      <c r="N49" s="154">
        <f t="shared" si="11"/>
        <v>0</v>
      </c>
      <c r="O49" s="154">
        <f t="shared" si="12"/>
        <v>0</v>
      </c>
      <c r="P49" s="155">
        <f t="shared" si="13"/>
        <v>0</v>
      </c>
    </row>
    <row r="50" spans="1:16" ht="22.5" x14ac:dyDescent="0.2">
      <c r="A50" s="64">
        <v>37</v>
      </c>
      <c r="B50" s="172"/>
      <c r="C50" s="160" t="s">
        <v>310</v>
      </c>
      <c r="D50" s="158" t="s">
        <v>92</v>
      </c>
      <c r="E50" s="129">
        <f>E49*0.3</f>
        <v>28.262999999999998</v>
      </c>
      <c r="F50" s="70"/>
      <c r="G50" s="67"/>
      <c r="H50" s="48">
        <f t="shared" si="7"/>
        <v>0</v>
      </c>
      <c r="I50" s="67"/>
      <c r="J50" s="67"/>
      <c r="K50" s="49">
        <f t="shared" si="8"/>
        <v>0</v>
      </c>
      <c r="L50" s="156">
        <f t="shared" si="9"/>
        <v>0</v>
      </c>
      <c r="M50" s="154">
        <f t="shared" si="10"/>
        <v>0</v>
      </c>
      <c r="N50" s="154">
        <f t="shared" si="11"/>
        <v>0</v>
      </c>
      <c r="O50" s="154">
        <f t="shared" si="12"/>
        <v>0</v>
      </c>
      <c r="P50" s="155">
        <f t="shared" si="13"/>
        <v>0</v>
      </c>
    </row>
    <row r="51" spans="1:16" ht="22.5" x14ac:dyDescent="0.2">
      <c r="A51" s="38">
        <v>38</v>
      </c>
      <c r="B51" s="172"/>
      <c r="C51" s="160" t="s">
        <v>311</v>
      </c>
      <c r="D51" s="158" t="s">
        <v>92</v>
      </c>
      <c r="E51" s="129">
        <f>E49*3</f>
        <v>282.63</v>
      </c>
      <c r="F51" s="70"/>
      <c r="G51" s="67"/>
      <c r="H51" s="48">
        <f t="shared" si="7"/>
        <v>0</v>
      </c>
      <c r="I51" s="67"/>
      <c r="J51" s="67"/>
      <c r="K51" s="49">
        <f t="shared" si="8"/>
        <v>0</v>
      </c>
      <c r="L51" s="156">
        <f t="shared" si="9"/>
        <v>0</v>
      </c>
      <c r="M51" s="154">
        <f t="shared" si="10"/>
        <v>0</v>
      </c>
      <c r="N51" s="154">
        <f t="shared" si="11"/>
        <v>0</v>
      </c>
      <c r="O51" s="154">
        <f t="shared" si="12"/>
        <v>0</v>
      </c>
      <c r="P51" s="155">
        <f t="shared" si="13"/>
        <v>0</v>
      </c>
    </row>
    <row r="52" spans="1:16" x14ac:dyDescent="0.2">
      <c r="A52" s="64">
        <v>39</v>
      </c>
      <c r="B52" s="172"/>
      <c r="C52" s="159" t="s">
        <v>102</v>
      </c>
      <c r="D52" s="158" t="s">
        <v>59</v>
      </c>
      <c r="E52" s="129">
        <v>20</v>
      </c>
      <c r="F52" s="70"/>
      <c r="G52" s="67"/>
      <c r="H52" s="48">
        <f t="shared" si="7"/>
        <v>0</v>
      </c>
      <c r="I52" s="67"/>
      <c r="J52" s="67"/>
      <c r="K52" s="49">
        <f t="shared" si="8"/>
        <v>0</v>
      </c>
      <c r="L52" s="156">
        <f t="shared" si="9"/>
        <v>0</v>
      </c>
      <c r="M52" s="154">
        <f t="shared" si="10"/>
        <v>0</v>
      </c>
      <c r="N52" s="154">
        <f t="shared" si="11"/>
        <v>0</v>
      </c>
      <c r="O52" s="154">
        <f t="shared" si="12"/>
        <v>0</v>
      </c>
      <c r="P52" s="155">
        <f t="shared" si="13"/>
        <v>0</v>
      </c>
    </row>
    <row r="53" spans="1:16" ht="22.5" x14ac:dyDescent="0.2">
      <c r="A53" s="38">
        <v>40</v>
      </c>
      <c r="B53" s="172"/>
      <c r="C53" s="160" t="s">
        <v>306</v>
      </c>
      <c r="D53" s="158" t="s">
        <v>76</v>
      </c>
      <c r="E53" s="129">
        <f>E52*0.38*1.1</f>
        <v>8.36</v>
      </c>
      <c r="F53" s="70"/>
      <c r="G53" s="67"/>
      <c r="H53" s="48">
        <f t="shared" si="7"/>
        <v>0</v>
      </c>
      <c r="I53" s="67"/>
      <c r="J53" s="67"/>
      <c r="K53" s="49">
        <f t="shared" si="8"/>
        <v>0</v>
      </c>
      <c r="L53" s="156">
        <f t="shared" si="9"/>
        <v>0</v>
      </c>
      <c r="M53" s="154">
        <f t="shared" si="10"/>
        <v>0</v>
      </c>
      <c r="N53" s="154">
        <f t="shared" si="11"/>
        <v>0</v>
      </c>
      <c r="O53" s="154">
        <f t="shared" si="12"/>
        <v>0</v>
      </c>
      <c r="P53" s="155">
        <f t="shared" si="13"/>
        <v>0</v>
      </c>
    </row>
    <row r="54" spans="1:16" x14ac:dyDescent="0.2">
      <c r="A54" s="64">
        <v>41</v>
      </c>
      <c r="B54" s="172"/>
      <c r="C54" s="160" t="s">
        <v>307</v>
      </c>
      <c r="D54" s="158" t="s">
        <v>92</v>
      </c>
      <c r="E54" s="129">
        <f>E52*0.38*6</f>
        <v>45.599999999999994</v>
      </c>
      <c r="F54" s="70"/>
      <c r="G54" s="67"/>
      <c r="H54" s="48">
        <f t="shared" si="7"/>
        <v>0</v>
      </c>
      <c r="I54" s="67"/>
      <c r="J54" s="67"/>
      <c r="K54" s="49">
        <f t="shared" si="8"/>
        <v>0</v>
      </c>
      <c r="L54" s="156">
        <f t="shared" si="9"/>
        <v>0</v>
      </c>
      <c r="M54" s="154">
        <f t="shared" si="10"/>
        <v>0</v>
      </c>
      <c r="N54" s="154">
        <f t="shared" si="11"/>
        <v>0</v>
      </c>
      <c r="O54" s="154">
        <f t="shared" si="12"/>
        <v>0</v>
      </c>
      <c r="P54" s="155">
        <f t="shared" si="13"/>
        <v>0</v>
      </c>
    </row>
    <row r="55" spans="1:16" x14ac:dyDescent="0.2">
      <c r="A55" s="38">
        <v>42</v>
      </c>
      <c r="B55" s="172"/>
      <c r="C55" s="159" t="s">
        <v>103</v>
      </c>
      <c r="D55" s="158" t="s">
        <v>59</v>
      </c>
      <c r="E55" s="129">
        <f>E52</f>
        <v>20</v>
      </c>
      <c r="F55" s="70"/>
      <c r="G55" s="67"/>
      <c r="H55" s="48">
        <f t="shared" si="7"/>
        <v>0</v>
      </c>
      <c r="I55" s="67"/>
      <c r="J55" s="67"/>
      <c r="K55" s="49">
        <f t="shared" si="8"/>
        <v>0</v>
      </c>
      <c r="L55" s="156">
        <f t="shared" si="9"/>
        <v>0</v>
      </c>
      <c r="M55" s="154">
        <f t="shared" si="10"/>
        <v>0</v>
      </c>
      <c r="N55" s="154">
        <f t="shared" si="11"/>
        <v>0</v>
      </c>
      <c r="O55" s="154">
        <f t="shared" si="12"/>
        <v>0</v>
      </c>
      <c r="P55" s="155">
        <f t="shared" si="13"/>
        <v>0</v>
      </c>
    </row>
    <row r="56" spans="1:16" ht="22.5" x14ac:dyDescent="0.2">
      <c r="A56" s="64">
        <v>43</v>
      </c>
      <c r="B56" s="172"/>
      <c r="C56" s="160" t="s">
        <v>309</v>
      </c>
      <c r="D56" s="158" t="s">
        <v>76</v>
      </c>
      <c r="E56" s="129">
        <f>E55*0.38*1.15</f>
        <v>8.7399999999999984</v>
      </c>
      <c r="F56" s="70"/>
      <c r="G56" s="67"/>
      <c r="H56" s="48">
        <f t="shared" si="7"/>
        <v>0</v>
      </c>
      <c r="I56" s="67"/>
      <c r="J56" s="67"/>
      <c r="K56" s="49">
        <f t="shared" si="8"/>
        <v>0</v>
      </c>
      <c r="L56" s="156">
        <f t="shared" si="9"/>
        <v>0</v>
      </c>
      <c r="M56" s="154">
        <f t="shared" si="10"/>
        <v>0</v>
      </c>
      <c r="N56" s="154">
        <f t="shared" si="11"/>
        <v>0</v>
      </c>
      <c r="O56" s="154">
        <f t="shared" si="12"/>
        <v>0</v>
      </c>
      <c r="P56" s="155">
        <f t="shared" si="13"/>
        <v>0</v>
      </c>
    </row>
    <row r="57" spans="1:16" ht="22.5" x14ac:dyDescent="0.2">
      <c r="A57" s="38">
        <v>44</v>
      </c>
      <c r="B57" s="172"/>
      <c r="C57" s="160" t="s">
        <v>308</v>
      </c>
      <c r="D57" s="158" t="s">
        <v>92</v>
      </c>
      <c r="E57" s="129">
        <f>E55*0.38*6</f>
        <v>45.599999999999994</v>
      </c>
      <c r="F57" s="70"/>
      <c r="G57" s="67"/>
      <c r="H57" s="48">
        <f t="shared" si="7"/>
        <v>0</v>
      </c>
      <c r="I57" s="67"/>
      <c r="J57" s="67"/>
      <c r="K57" s="49">
        <f t="shared" si="8"/>
        <v>0</v>
      </c>
      <c r="L57" s="156">
        <f t="shared" si="9"/>
        <v>0</v>
      </c>
      <c r="M57" s="154">
        <f t="shared" si="10"/>
        <v>0</v>
      </c>
      <c r="N57" s="154">
        <f t="shared" si="11"/>
        <v>0</v>
      </c>
      <c r="O57" s="154">
        <f t="shared" si="12"/>
        <v>0</v>
      </c>
      <c r="P57" s="155">
        <f t="shared" si="13"/>
        <v>0</v>
      </c>
    </row>
    <row r="58" spans="1:16" ht="22.5" x14ac:dyDescent="0.2">
      <c r="A58" s="64">
        <v>45</v>
      </c>
      <c r="B58" s="172"/>
      <c r="C58" s="160" t="s">
        <v>315</v>
      </c>
      <c r="D58" s="158" t="s">
        <v>59</v>
      </c>
      <c r="E58" s="129">
        <v>5.2</v>
      </c>
      <c r="F58" s="70"/>
      <c r="G58" s="67"/>
      <c r="H58" s="48">
        <f t="shared" si="7"/>
        <v>0</v>
      </c>
      <c r="I58" s="67"/>
      <c r="J58" s="67"/>
      <c r="K58" s="49">
        <f t="shared" si="8"/>
        <v>0</v>
      </c>
      <c r="L58" s="156">
        <f t="shared" si="9"/>
        <v>0</v>
      </c>
      <c r="M58" s="154">
        <f t="shared" si="10"/>
        <v>0</v>
      </c>
      <c r="N58" s="154">
        <f t="shared" si="11"/>
        <v>0</v>
      </c>
      <c r="O58" s="154">
        <f t="shared" si="12"/>
        <v>0</v>
      </c>
      <c r="P58" s="155">
        <f t="shared" si="13"/>
        <v>0</v>
      </c>
    </row>
    <row r="59" spans="1:16" ht="22.5" x14ac:dyDescent="0.2">
      <c r="A59" s="38">
        <v>46</v>
      </c>
      <c r="B59" s="172"/>
      <c r="C59" s="160" t="s">
        <v>314</v>
      </c>
      <c r="D59" s="158" t="s">
        <v>59</v>
      </c>
      <c r="E59" s="129">
        <v>7.4</v>
      </c>
      <c r="F59" s="70"/>
      <c r="G59" s="67"/>
      <c r="H59" s="48">
        <f t="shared" si="7"/>
        <v>0</v>
      </c>
      <c r="I59" s="67"/>
      <c r="J59" s="67"/>
      <c r="K59" s="49">
        <f t="shared" si="8"/>
        <v>0</v>
      </c>
      <c r="L59" s="156">
        <f t="shared" si="9"/>
        <v>0</v>
      </c>
      <c r="M59" s="154">
        <f t="shared" si="10"/>
        <v>0</v>
      </c>
      <c r="N59" s="154">
        <f t="shared" si="11"/>
        <v>0</v>
      </c>
      <c r="O59" s="154">
        <f t="shared" si="12"/>
        <v>0</v>
      </c>
      <c r="P59" s="155">
        <f t="shared" si="13"/>
        <v>0</v>
      </c>
    </row>
    <row r="60" spans="1:16" ht="22.5" x14ac:dyDescent="0.2">
      <c r="A60" s="64">
        <v>47</v>
      </c>
      <c r="B60" s="172"/>
      <c r="C60" s="160" t="s">
        <v>313</v>
      </c>
      <c r="D60" s="158" t="s">
        <v>59</v>
      </c>
      <c r="E60" s="129">
        <f>E55-E59</f>
        <v>12.6</v>
      </c>
      <c r="F60" s="70"/>
      <c r="G60" s="67"/>
      <c r="H60" s="48">
        <f t="shared" si="7"/>
        <v>0</v>
      </c>
      <c r="I60" s="67"/>
      <c r="J60" s="67"/>
      <c r="K60" s="49">
        <f t="shared" si="8"/>
        <v>0</v>
      </c>
      <c r="L60" s="156">
        <f t="shared" si="9"/>
        <v>0</v>
      </c>
      <c r="M60" s="154">
        <f t="shared" si="10"/>
        <v>0</v>
      </c>
      <c r="N60" s="154">
        <f t="shared" si="11"/>
        <v>0</v>
      </c>
      <c r="O60" s="154">
        <f t="shared" si="12"/>
        <v>0</v>
      </c>
      <c r="P60" s="155">
        <f t="shared" si="13"/>
        <v>0</v>
      </c>
    </row>
    <row r="61" spans="1:16" ht="22.5" x14ac:dyDescent="0.2">
      <c r="A61" s="38">
        <v>48</v>
      </c>
      <c r="B61" s="172"/>
      <c r="C61" s="160" t="s">
        <v>312</v>
      </c>
      <c r="D61" s="158" t="s">
        <v>59</v>
      </c>
      <c r="E61" s="129">
        <f>E59</f>
        <v>7.4</v>
      </c>
      <c r="F61" s="70"/>
      <c r="G61" s="67"/>
      <c r="H61" s="48">
        <f t="shared" si="7"/>
        <v>0</v>
      </c>
      <c r="I61" s="67"/>
      <c r="J61" s="67"/>
      <c r="K61" s="49">
        <f t="shared" si="8"/>
        <v>0</v>
      </c>
      <c r="L61" s="156">
        <f t="shared" si="9"/>
        <v>0</v>
      </c>
      <c r="M61" s="154">
        <f t="shared" si="10"/>
        <v>0</v>
      </c>
      <c r="N61" s="154">
        <f t="shared" si="11"/>
        <v>0</v>
      </c>
      <c r="O61" s="154">
        <f t="shared" si="12"/>
        <v>0</v>
      </c>
      <c r="P61" s="155">
        <f t="shared" si="13"/>
        <v>0</v>
      </c>
    </row>
    <row r="62" spans="1:16" x14ac:dyDescent="0.2">
      <c r="A62" s="64">
        <v>49</v>
      </c>
      <c r="B62" s="172"/>
      <c r="C62" s="159" t="s">
        <v>104</v>
      </c>
      <c r="D62" s="158" t="s">
        <v>59</v>
      </c>
      <c r="E62" s="129">
        <f>E52</f>
        <v>20</v>
      </c>
      <c r="F62" s="70"/>
      <c r="G62" s="67"/>
      <c r="H62" s="48">
        <f t="shared" si="7"/>
        <v>0</v>
      </c>
      <c r="I62" s="67"/>
      <c r="J62" s="67"/>
      <c r="K62" s="49">
        <f t="shared" si="8"/>
        <v>0</v>
      </c>
      <c r="L62" s="156">
        <f t="shared" si="9"/>
        <v>0</v>
      </c>
      <c r="M62" s="154">
        <f t="shared" si="10"/>
        <v>0</v>
      </c>
      <c r="N62" s="154">
        <f t="shared" si="11"/>
        <v>0</v>
      </c>
      <c r="O62" s="154">
        <f t="shared" si="12"/>
        <v>0</v>
      </c>
      <c r="P62" s="155">
        <f t="shared" si="13"/>
        <v>0</v>
      </c>
    </row>
    <row r="63" spans="1:16" ht="22.5" x14ac:dyDescent="0.2">
      <c r="A63" s="38">
        <v>50</v>
      </c>
      <c r="B63" s="172"/>
      <c r="C63" s="160" t="s">
        <v>310</v>
      </c>
      <c r="D63" s="158" t="s">
        <v>92</v>
      </c>
      <c r="E63" s="129">
        <f>E62*0.38*0.35</f>
        <v>2.6599999999999997</v>
      </c>
      <c r="F63" s="70"/>
      <c r="G63" s="67"/>
      <c r="H63" s="48">
        <f t="shared" si="7"/>
        <v>0</v>
      </c>
      <c r="I63" s="67"/>
      <c r="J63" s="67"/>
      <c r="K63" s="49">
        <f t="shared" si="8"/>
        <v>0</v>
      </c>
      <c r="L63" s="156">
        <f t="shared" si="9"/>
        <v>0</v>
      </c>
      <c r="M63" s="154">
        <f t="shared" si="10"/>
        <v>0</v>
      </c>
      <c r="N63" s="154">
        <f t="shared" si="11"/>
        <v>0</v>
      </c>
      <c r="O63" s="154">
        <f t="shared" si="12"/>
        <v>0</v>
      </c>
      <c r="P63" s="155">
        <f t="shared" si="13"/>
        <v>0</v>
      </c>
    </row>
    <row r="64" spans="1:16" ht="22.5" x14ac:dyDescent="0.2">
      <c r="A64" s="64">
        <v>51</v>
      </c>
      <c r="B64" s="172"/>
      <c r="C64" s="160" t="s">
        <v>311</v>
      </c>
      <c r="D64" s="158" t="s">
        <v>92</v>
      </c>
      <c r="E64" s="129">
        <f>E62*0.38*3</f>
        <v>22.799999999999997</v>
      </c>
      <c r="F64" s="70"/>
      <c r="G64" s="67"/>
      <c r="H64" s="48">
        <f t="shared" si="7"/>
        <v>0</v>
      </c>
      <c r="I64" s="67"/>
      <c r="J64" s="67"/>
      <c r="K64" s="49">
        <f t="shared" si="8"/>
        <v>0</v>
      </c>
      <c r="L64" s="156">
        <f t="shared" si="9"/>
        <v>0</v>
      </c>
      <c r="M64" s="154">
        <f t="shared" si="10"/>
        <v>0</v>
      </c>
      <c r="N64" s="154">
        <f t="shared" si="11"/>
        <v>0</v>
      </c>
      <c r="O64" s="154">
        <f t="shared" si="12"/>
        <v>0</v>
      </c>
      <c r="P64" s="155">
        <f t="shared" si="13"/>
        <v>0</v>
      </c>
    </row>
    <row r="65" spans="1:16" x14ac:dyDescent="0.2">
      <c r="A65" s="38">
        <v>52</v>
      </c>
      <c r="B65" s="172"/>
      <c r="C65" s="159" t="s">
        <v>105</v>
      </c>
      <c r="D65" s="158" t="s">
        <v>59</v>
      </c>
      <c r="E65" s="129">
        <f>E61</f>
        <v>7.4</v>
      </c>
      <c r="F65" s="70"/>
      <c r="G65" s="67"/>
      <c r="H65" s="48">
        <f t="shared" si="7"/>
        <v>0</v>
      </c>
      <c r="I65" s="67"/>
      <c r="J65" s="67"/>
      <c r="K65" s="49">
        <f t="shared" si="8"/>
        <v>0</v>
      </c>
      <c r="L65" s="156">
        <f t="shared" si="9"/>
        <v>0</v>
      </c>
      <c r="M65" s="154">
        <f t="shared" si="10"/>
        <v>0</v>
      </c>
      <c r="N65" s="154">
        <f t="shared" si="11"/>
        <v>0</v>
      </c>
      <c r="O65" s="154">
        <f t="shared" si="12"/>
        <v>0</v>
      </c>
      <c r="P65" s="155">
        <f t="shared" si="13"/>
        <v>0</v>
      </c>
    </row>
    <row r="66" spans="1:16" ht="12" thickBot="1" x14ac:dyDescent="0.25">
      <c r="A66" s="64">
        <v>53</v>
      </c>
      <c r="B66" s="172"/>
      <c r="C66" s="159" t="s">
        <v>106</v>
      </c>
      <c r="D66" s="158" t="s">
        <v>59</v>
      </c>
      <c r="E66" s="129">
        <f>E61</f>
        <v>7.4</v>
      </c>
      <c r="F66" s="70"/>
      <c r="G66" s="67"/>
      <c r="H66" s="48">
        <f t="shared" si="7"/>
        <v>0</v>
      </c>
      <c r="I66" s="67"/>
      <c r="J66" s="67"/>
      <c r="K66" s="49">
        <f t="shared" si="8"/>
        <v>0</v>
      </c>
      <c r="L66" s="156">
        <f t="shared" si="9"/>
        <v>0</v>
      </c>
      <c r="M66" s="154">
        <f t="shared" si="10"/>
        <v>0</v>
      </c>
      <c r="N66" s="154">
        <f t="shared" si="11"/>
        <v>0</v>
      </c>
      <c r="O66" s="154">
        <f t="shared" si="12"/>
        <v>0</v>
      </c>
      <c r="P66" s="155">
        <f t="shared" si="13"/>
        <v>0</v>
      </c>
    </row>
    <row r="67" spans="1:16" ht="10.7" customHeight="1" thickBot="1" x14ac:dyDescent="0.25">
      <c r="A67" s="250" t="s">
        <v>399</v>
      </c>
      <c r="B67" s="251"/>
      <c r="C67" s="251"/>
      <c r="D67" s="251"/>
      <c r="E67" s="251"/>
      <c r="F67" s="251"/>
      <c r="G67" s="251"/>
      <c r="H67" s="251"/>
      <c r="I67" s="251"/>
      <c r="J67" s="251"/>
      <c r="K67" s="252"/>
      <c r="L67" s="161">
        <f>SUM(L14:L66)</f>
        <v>0</v>
      </c>
      <c r="M67" s="162">
        <f>SUM(M14:M66)</f>
        <v>0</v>
      </c>
      <c r="N67" s="162">
        <f>SUM(N14:N66)</f>
        <v>0</v>
      </c>
      <c r="O67" s="162">
        <f>SUM(O14:O66)</f>
        <v>0</v>
      </c>
      <c r="P67" s="163">
        <f>SUM(P14:P66)</f>
        <v>0</v>
      </c>
    </row>
    <row r="68" spans="1:16" x14ac:dyDescent="0.2">
      <c r="A68" s="17"/>
      <c r="B68" s="141"/>
      <c r="C68" s="141"/>
      <c r="D68" s="141"/>
      <c r="E68" s="141"/>
      <c r="F68" s="141"/>
      <c r="G68" s="141"/>
      <c r="H68" s="141"/>
      <c r="I68" s="141"/>
      <c r="J68" s="141"/>
      <c r="K68" s="141"/>
      <c r="L68" s="141"/>
      <c r="M68" s="141"/>
      <c r="N68" s="141"/>
      <c r="O68" s="141"/>
      <c r="P68" s="141"/>
    </row>
    <row r="69" spans="1:16" x14ac:dyDescent="0.2">
      <c r="A69" s="17"/>
      <c r="B69" s="141"/>
      <c r="C69" s="141"/>
      <c r="D69" s="141"/>
      <c r="E69" s="141"/>
      <c r="F69" s="141"/>
      <c r="G69" s="141"/>
      <c r="H69" s="141"/>
      <c r="I69" s="141"/>
      <c r="J69" s="141"/>
      <c r="K69" s="141"/>
      <c r="L69" s="141"/>
      <c r="M69" s="141"/>
      <c r="N69" s="141"/>
      <c r="O69" s="141"/>
      <c r="P69" s="141"/>
    </row>
    <row r="70" spans="1:16" x14ac:dyDescent="0.2">
      <c r="A70" s="1" t="s">
        <v>14</v>
      </c>
      <c r="B70" s="141"/>
      <c r="C70" s="263">
        <f>'Kops a'!C35:H35</f>
        <v>0</v>
      </c>
      <c r="D70" s="263"/>
      <c r="E70" s="263"/>
      <c r="F70" s="263"/>
      <c r="G70" s="263"/>
      <c r="H70" s="263"/>
      <c r="I70" s="141"/>
      <c r="J70" s="141"/>
      <c r="K70" s="141"/>
      <c r="L70" s="141"/>
      <c r="M70" s="141"/>
      <c r="N70" s="141"/>
      <c r="O70" s="141"/>
      <c r="P70" s="141"/>
    </row>
    <row r="71" spans="1:16" x14ac:dyDescent="0.2">
      <c r="A71" s="17"/>
      <c r="B71" s="141"/>
      <c r="C71" s="260" t="s">
        <v>15</v>
      </c>
      <c r="D71" s="260"/>
      <c r="E71" s="260"/>
      <c r="F71" s="260"/>
      <c r="G71" s="260"/>
      <c r="H71" s="260"/>
      <c r="I71" s="141"/>
      <c r="J71" s="141"/>
      <c r="K71" s="141"/>
      <c r="L71" s="141"/>
      <c r="M71" s="141"/>
      <c r="N71" s="141"/>
      <c r="O71" s="141"/>
      <c r="P71" s="141"/>
    </row>
    <row r="72" spans="1:16" x14ac:dyDescent="0.2">
      <c r="A72" s="17"/>
      <c r="B72" s="141"/>
      <c r="C72" s="141"/>
      <c r="D72" s="141"/>
      <c r="E72" s="141"/>
      <c r="F72" s="141"/>
      <c r="G72" s="141"/>
      <c r="H72" s="141"/>
      <c r="I72" s="141"/>
      <c r="J72" s="141"/>
      <c r="K72" s="141"/>
      <c r="L72" s="141"/>
      <c r="M72" s="141"/>
      <c r="N72" s="141"/>
      <c r="O72" s="141"/>
      <c r="P72" s="141"/>
    </row>
    <row r="73" spans="1:16" x14ac:dyDescent="0.2">
      <c r="A73" s="90" t="str">
        <f>'Kops a'!A38</f>
        <v>Tāme sastādīta 20__. gada __. _________</v>
      </c>
      <c r="B73" s="164"/>
      <c r="C73" s="164"/>
      <c r="D73" s="164"/>
      <c r="E73" s="141"/>
      <c r="F73" s="141"/>
      <c r="G73" s="141"/>
      <c r="H73" s="141"/>
      <c r="I73" s="141"/>
      <c r="J73" s="141"/>
      <c r="K73" s="141"/>
      <c r="L73" s="141"/>
      <c r="M73" s="141"/>
      <c r="N73" s="141"/>
      <c r="O73" s="141"/>
      <c r="P73" s="141"/>
    </row>
    <row r="74" spans="1:16" x14ac:dyDescent="0.2">
      <c r="A74" s="17"/>
      <c r="B74" s="141"/>
      <c r="C74" s="141"/>
      <c r="D74" s="141"/>
      <c r="E74" s="141"/>
      <c r="F74" s="141"/>
      <c r="G74" s="141"/>
      <c r="H74" s="141"/>
      <c r="I74" s="141"/>
      <c r="J74" s="141"/>
      <c r="K74" s="141"/>
      <c r="L74" s="141"/>
      <c r="M74" s="141"/>
      <c r="N74" s="141"/>
      <c r="O74" s="141"/>
      <c r="P74" s="141"/>
    </row>
    <row r="75" spans="1:16" x14ac:dyDescent="0.2">
      <c r="A75" s="1" t="s">
        <v>38</v>
      </c>
      <c r="B75" s="141"/>
      <c r="C75" s="263">
        <f>'Kops a'!C40:H40</f>
        <v>0</v>
      </c>
      <c r="D75" s="263"/>
      <c r="E75" s="263"/>
      <c r="F75" s="263"/>
      <c r="G75" s="263"/>
      <c r="H75" s="263"/>
      <c r="I75" s="141"/>
      <c r="J75" s="141"/>
      <c r="K75" s="141"/>
      <c r="L75" s="141"/>
      <c r="M75" s="141"/>
      <c r="N75" s="141"/>
      <c r="O75" s="141"/>
      <c r="P75" s="141"/>
    </row>
    <row r="76" spans="1:16" x14ac:dyDescent="0.2">
      <c r="A76" s="17"/>
      <c r="B76" s="141"/>
      <c r="C76" s="260" t="s">
        <v>15</v>
      </c>
      <c r="D76" s="260"/>
      <c r="E76" s="260"/>
      <c r="F76" s="260"/>
      <c r="G76" s="260"/>
      <c r="H76" s="260"/>
      <c r="I76" s="141"/>
      <c r="J76" s="141"/>
      <c r="K76" s="141"/>
      <c r="L76" s="141"/>
      <c r="M76" s="141"/>
      <c r="N76" s="141"/>
      <c r="O76" s="141"/>
      <c r="P76" s="141"/>
    </row>
    <row r="77" spans="1:16" x14ac:dyDescent="0.2">
      <c r="A77" s="17"/>
      <c r="B77" s="141"/>
      <c r="C77" s="141"/>
      <c r="D77" s="141"/>
      <c r="E77" s="141"/>
      <c r="F77" s="141"/>
      <c r="G77" s="141"/>
      <c r="H77" s="141"/>
      <c r="I77" s="141"/>
      <c r="J77" s="141"/>
      <c r="K77" s="141"/>
      <c r="L77" s="141"/>
      <c r="M77" s="141"/>
      <c r="N77" s="141"/>
      <c r="O77" s="141"/>
      <c r="P77" s="141"/>
    </row>
    <row r="78" spans="1:16" x14ac:dyDescent="0.2">
      <c r="A78" s="90" t="s">
        <v>55</v>
      </c>
      <c r="B78" s="164"/>
      <c r="C78" s="165">
        <f>'Kops a'!C43</f>
        <v>0</v>
      </c>
      <c r="D78" s="166"/>
      <c r="E78" s="141"/>
      <c r="F78" s="141"/>
      <c r="G78" s="141"/>
      <c r="H78" s="141"/>
      <c r="I78" s="141"/>
      <c r="J78" s="141"/>
      <c r="K78" s="141"/>
      <c r="L78" s="141"/>
      <c r="M78" s="141"/>
      <c r="N78" s="141"/>
      <c r="O78" s="141"/>
      <c r="P78" s="141"/>
    </row>
    <row r="79" spans="1:16" x14ac:dyDescent="0.2">
      <c r="A79" s="17"/>
      <c r="B79" s="141"/>
      <c r="C79" s="141"/>
      <c r="D79" s="141"/>
      <c r="E79" s="141"/>
      <c r="F79" s="141"/>
      <c r="G79" s="141"/>
      <c r="H79" s="141"/>
      <c r="I79" s="141"/>
      <c r="J79" s="141"/>
      <c r="K79" s="141"/>
      <c r="L79" s="141"/>
      <c r="M79" s="141"/>
      <c r="N79" s="141"/>
      <c r="O79" s="141"/>
      <c r="P79" s="141"/>
    </row>
  </sheetData>
  <mergeCells count="22">
    <mergeCell ref="C76:H76"/>
    <mergeCell ref="C4:I4"/>
    <mergeCell ref="F12:K12"/>
    <mergeCell ref="A9:F9"/>
    <mergeCell ref="J9:M9"/>
    <mergeCell ref="D8:L8"/>
    <mergeCell ref="A67:K67"/>
    <mergeCell ref="C70:H70"/>
    <mergeCell ref="C71:H71"/>
    <mergeCell ref="C75:H75"/>
    <mergeCell ref="A12:A13"/>
    <mergeCell ref="B12:B13"/>
    <mergeCell ref="C12:C13"/>
    <mergeCell ref="D12:D13"/>
    <mergeCell ref="E12:E13"/>
    <mergeCell ref="N9:O9"/>
    <mergeCell ref="L12:P12"/>
    <mergeCell ref="C2:I2"/>
    <mergeCell ref="C3:I3"/>
    <mergeCell ref="D5:L5"/>
    <mergeCell ref="D6:L6"/>
    <mergeCell ref="D7:L7"/>
  </mergeCells>
  <conditionalFormatting sqref="A14:B66">
    <cfRule type="cellIs" dxfId="274" priority="37" operator="equal">
      <formula>0</formula>
    </cfRule>
  </conditionalFormatting>
  <conditionalFormatting sqref="N9:O9">
    <cfRule type="cellIs" dxfId="273" priority="36" operator="equal">
      <formula>0</formula>
    </cfRule>
  </conditionalFormatting>
  <conditionalFormatting sqref="A9:F9">
    <cfRule type="containsText" dxfId="272" priority="34"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fRule type="cellIs" dxfId="271" priority="33" operator="equal">
      <formula>0</formula>
    </cfRule>
  </conditionalFormatting>
  <conditionalFormatting sqref="O10">
    <cfRule type="cellIs" dxfId="270" priority="32" operator="equal">
      <formula>"20__. gada __. _________"</formula>
    </cfRule>
  </conditionalFormatting>
  <conditionalFormatting sqref="L14:P67">
    <cfRule type="cellIs" dxfId="269" priority="26" operator="equal">
      <formula>0</formula>
    </cfRule>
  </conditionalFormatting>
  <conditionalFormatting sqref="C4:I4">
    <cfRule type="cellIs" dxfId="268" priority="25" operator="equal">
      <formula>0</formula>
    </cfRule>
  </conditionalFormatting>
  <conditionalFormatting sqref="D5:L8">
    <cfRule type="cellIs" dxfId="267" priority="23" operator="equal">
      <formula>0</formula>
    </cfRule>
  </conditionalFormatting>
  <conditionalFormatting sqref="P10">
    <cfRule type="cellIs" dxfId="266" priority="22" operator="equal">
      <formula>"20__. gada __. _________"</formula>
    </cfRule>
  </conditionalFormatting>
  <conditionalFormatting sqref="C75:H75">
    <cfRule type="cellIs" dxfId="265" priority="19" operator="equal">
      <formula>0</formula>
    </cfRule>
  </conditionalFormatting>
  <conditionalFormatting sqref="C70:H70">
    <cfRule type="cellIs" dxfId="264" priority="18" operator="equal">
      <formula>0</formula>
    </cfRule>
  </conditionalFormatting>
  <conditionalFormatting sqref="C75:H75 C78 C70:H70">
    <cfRule type="cellIs" dxfId="263" priority="17" operator="equal">
      <formula>0</formula>
    </cfRule>
  </conditionalFormatting>
  <conditionalFormatting sqref="D1">
    <cfRule type="cellIs" dxfId="262" priority="16" operator="equal">
      <formula>0</formula>
    </cfRule>
  </conditionalFormatting>
  <conditionalFormatting sqref="D14:E32">
    <cfRule type="cellIs" dxfId="261" priority="15" operator="equal">
      <formula>0</formula>
    </cfRule>
  </conditionalFormatting>
  <conditionalFormatting sqref="C14:C32">
    <cfRule type="cellIs" dxfId="260" priority="14" operator="equal">
      <formula>0</formula>
    </cfRule>
  </conditionalFormatting>
  <conditionalFormatting sqref="D33:E34">
    <cfRule type="cellIs" dxfId="259" priority="13" operator="equal">
      <formula>0</formula>
    </cfRule>
  </conditionalFormatting>
  <conditionalFormatting sqref="C33:C34">
    <cfRule type="cellIs" dxfId="258" priority="12" operator="equal">
      <formula>0</formula>
    </cfRule>
  </conditionalFormatting>
  <conditionalFormatting sqref="C53:E53 D35:E52 C55:E55 D54:E54 C58:E62 D56:E57 D63:E66">
    <cfRule type="cellIs" dxfId="257" priority="11" operator="equal">
      <formula>0</formula>
    </cfRule>
  </conditionalFormatting>
  <conditionalFormatting sqref="C66 C35:C47 C49:C52">
    <cfRule type="cellIs" dxfId="256" priority="10" operator="equal">
      <formula>0</formula>
    </cfRule>
  </conditionalFormatting>
  <conditionalFormatting sqref="C65">
    <cfRule type="cellIs" dxfId="255" priority="9" operator="equal">
      <formula>0</formula>
    </cfRule>
  </conditionalFormatting>
  <conditionalFormatting sqref="C54">
    <cfRule type="cellIs" dxfId="254" priority="8" operator="equal">
      <formula>0</formula>
    </cfRule>
  </conditionalFormatting>
  <conditionalFormatting sqref="C56">
    <cfRule type="cellIs" dxfId="253" priority="7" operator="equal">
      <formula>0</formula>
    </cfRule>
  </conditionalFormatting>
  <conditionalFormatting sqref="C57">
    <cfRule type="cellIs" dxfId="252" priority="6" operator="equal">
      <formula>0</formula>
    </cfRule>
  </conditionalFormatting>
  <conditionalFormatting sqref="C48">
    <cfRule type="cellIs" dxfId="251" priority="5" operator="equal">
      <formula>0</formula>
    </cfRule>
  </conditionalFormatting>
  <conditionalFormatting sqref="C63:C64">
    <cfRule type="cellIs" dxfId="250" priority="4" operator="equal">
      <formula>0</formula>
    </cfRule>
  </conditionalFormatting>
  <conditionalFormatting sqref="A67:K67">
    <cfRule type="containsText" dxfId="249" priority="3" operator="containsText" text="Tiešās izmaksas kopā, t. sk. darba devēja sociālais nodoklis __.__% ">
      <formula>NOT(ISERROR(SEARCH("Tiešās izmaksas kopā, t. sk. darba devēja sociālais nodoklis __.__% ",A67)))</formula>
    </cfRule>
  </conditionalFormatting>
  <conditionalFormatting sqref="I14:J66 F14:G66">
    <cfRule type="cellIs" dxfId="248" priority="2" operator="equal">
      <formula>0</formula>
    </cfRule>
  </conditionalFormatting>
  <conditionalFormatting sqref="H14:H66 K14:K66">
    <cfRule type="cellIs" dxfId="247" priority="1" operator="equal">
      <formula>0</formula>
    </cfRule>
  </conditionalFormatting>
  <pageMargins left="0.7" right="0.7" top="0.75" bottom="0.75" header="0.3" footer="0.3"/>
  <pageSetup scale="88" fitToHeight="0" orientation="landscape" horizontalDpi="1200" verticalDpi="1200" r:id="rId1"/>
  <legacyDrawing r:id="rId2"/>
  <extLst>
    <ext xmlns:x14="http://schemas.microsoft.com/office/spreadsheetml/2009/9/main" uri="{78C0D931-6437-407d-A8EE-F0AAD7539E65}">
      <x14:conditionalFormattings>
        <x14:conditionalFormatting xmlns:xm="http://schemas.microsoft.com/office/excel/2006/main">
          <x14:cfRule type="containsText" priority="21" operator="containsText" id="{46B16A03-C867-4231-9EE2-FA19DDA4D492}">
            <xm:f>NOT(ISERROR(SEARCH("Tāme sastādīta ____. gada ___. ______________",A73)))</xm:f>
            <xm:f>"Tāme sastādīta ____. gada ___. ______________"</xm:f>
            <x14:dxf>
              <font>
                <color auto="1"/>
              </font>
              <fill>
                <patternFill>
                  <bgColor rgb="FFC6EFCE"/>
                </patternFill>
              </fill>
            </x14:dxf>
          </x14:cfRule>
          <xm:sqref>A73</xm:sqref>
        </x14:conditionalFormatting>
        <x14:conditionalFormatting xmlns:xm="http://schemas.microsoft.com/office/excel/2006/main">
          <x14:cfRule type="containsText" priority="20" operator="containsText" id="{2AF3CC58-04F0-4432-AA0F-D3D058C3CAD1}">
            <xm:f>NOT(ISERROR(SEARCH("Sertifikāta Nr. _________________________________",A78)))</xm:f>
            <xm:f>"Sertifikāta Nr. _________________________________"</xm:f>
            <x14:dxf>
              <font>
                <color auto="1"/>
              </font>
              <fill>
                <patternFill>
                  <bgColor rgb="FFC6EFCE"/>
                </patternFill>
              </fill>
            </x14:dxf>
          </x14:cfRule>
          <xm:sqref>A78</xm:sqref>
        </x14:conditionalFormatting>
      </x14:conditionalFormatting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A1:R85"/>
  <sheetViews>
    <sheetView zoomScale="85" zoomScaleNormal="85" zoomScaleSheetLayoutView="85" workbookViewId="0">
      <selection activeCell="F14" sqref="F14:K14"/>
    </sheetView>
  </sheetViews>
  <sheetFormatPr defaultColWidth="9.140625" defaultRowHeight="11.25" x14ac:dyDescent="0.2"/>
  <cols>
    <col min="1" max="1" width="4.5703125" style="1" customWidth="1"/>
    <col min="2" max="2" width="5.28515625" style="1" customWidth="1"/>
    <col min="3" max="3" width="38.42578125" style="136" customWidth="1"/>
    <col min="4" max="4" width="5.85546875" style="136" customWidth="1"/>
    <col min="5" max="5" width="8.7109375" style="136" customWidth="1"/>
    <col min="6" max="6" width="5.42578125" style="136" customWidth="1"/>
    <col min="7" max="7" width="4.85546875" style="136" customWidth="1"/>
    <col min="8" max="10" width="6.7109375" style="136" customWidth="1"/>
    <col min="11" max="11" width="7" style="136" customWidth="1"/>
    <col min="12" max="15" width="7.7109375" style="136" customWidth="1"/>
    <col min="16" max="16" width="9" style="136" customWidth="1"/>
    <col min="17" max="17" width="9.140625" style="136" customWidth="1"/>
    <col min="18" max="18" width="9.140625" style="136"/>
    <col min="19" max="16384" width="9.140625" style="1"/>
  </cols>
  <sheetData>
    <row r="1" spans="1:16" x14ac:dyDescent="0.2">
      <c r="A1" s="23"/>
      <c r="B1" s="23"/>
      <c r="C1" s="133" t="s">
        <v>39</v>
      </c>
      <c r="D1" s="134">
        <f>'Kops a'!A17</f>
        <v>0</v>
      </c>
      <c r="E1" s="135"/>
      <c r="F1" s="135"/>
      <c r="G1" s="135"/>
      <c r="H1" s="135"/>
      <c r="I1" s="135"/>
      <c r="J1" s="135"/>
      <c r="N1" s="137"/>
      <c r="O1" s="133"/>
      <c r="P1" s="138"/>
    </row>
    <row r="2" spans="1:16" x14ac:dyDescent="0.2">
      <c r="A2" s="29"/>
      <c r="B2" s="29"/>
      <c r="C2" s="257" t="s">
        <v>108</v>
      </c>
      <c r="D2" s="257"/>
      <c r="E2" s="257"/>
      <c r="F2" s="257"/>
      <c r="G2" s="257"/>
      <c r="H2" s="257"/>
      <c r="I2" s="257"/>
      <c r="J2" s="139"/>
    </row>
    <row r="3" spans="1:16" x14ac:dyDescent="0.2">
      <c r="A3" s="30"/>
      <c r="B3" s="30"/>
      <c r="C3" s="258" t="s">
        <v>18</v>
      </c>
      <c r="D3" s="258"/>
      <c r="E3" s="258"/>
      <c r="F3" s="258"/>
      <c r="G3" s="258"/>
      <c r="H3" s="258"/>
      <c r="I3" s="258"/>
      <c r="J3" s="140"/>
    </row>
    <row r="4" spans="1:16" x14ac:dyDescent="0.2">
      <c r="A4" s="30"/>
      <c r="B4" s="30"/>
      <c r="C4" s="261" t="s">
        <v>53</v>
      </c>
      <c r="D4" s="261"/>
      <c r="E4" s="261"/>
      <c r="F4" s="261"/>
      <c r="G4" s="261"/>
      <c r="H4" s="261"/>
      <c r="I4" s="261"/>
      <c r="J4" s="140"/>
    </row>
    <row r="5" spans="1:16" x14ac:dyDescent="0.2">
      <c r="A5" s="23"/>
      <c r="B5" s="23"/>
      <c r="C5" s="133" t="s">
        <v>5</v>
      </c>
      <c r="D5" s="259" t="str">
        <f>'Kops a'!D6</f>
        <v>Daudzdzīvokļu dzīvojamās ēkas vienkāršotā atjaunošana</v>
      </c>
      <c r="E5" s="259"/>
      <c r="F5" s="259"/>
      <c r="G5" s="259"/>
      <c r="H5" s="259"/>
      <c r="I5" s="259"/>
      <c r="J5" s="259"/>
      <c r="K5" s="259"/>
      <c r="L5" s="259"/>
      <c r="M5" s="141"/>
      <c r="N5" s="141"/>
      <c r="O5" s="141"/>
      <c r="P5" s="141"/>
    </row>
    <row r="6" spans="1:16" x14ac:dyDescent="0.2">
      <c r="A6" s="23"/>
      <c r="B6" s="23"/>
      <c r="C6" s="133" t="s">
        <v>6</v>
      </c>
      <c r="D6" s="259" t="str">
        <f>'Kops a'!D7</f>
        <v>Daudzdzīvokļu dzīvojamās ēkas vienkāršotā atjaunošana</v>
      </c>
      <c r="E6" s="259"/>
      <c r="F6" s="259"/>
      <c r="G6" s="259"/>
      <c r="H6" s="259"/>
      <c r="I6" s="259"/>
      <c r="J6" s="259"/>
      <c r="K6" s="259"/>
      <c r="L6" s="259"/>
      <c r="M6" s="141"/>
      <c r="N6" s="141"/>
      <c r="O6" s="141"/>
      <c r="P6" s="141"/>
    </row>
    <row r="7" spans="1:16" x14ac:dyDescent="0.2">
      <c r="A7" s="23"/>
      <c r="B7" s="23"/>
      <c r="C7" s="133" t="s">
        <v>7</v>
      </c>
      <c r="D7" s="259" t="str">
        <f>'Kops a'!D8</f>
        <v>Tirgus iela 2, Valmiera</v>
      </c>
      <c r="E7" s="259"/>
      <c r="F7" s="259"/>
      <c r="G7" s="259"/>
      <c r="H7" s="259"/>
      <c r="I7" s="259"/>
      <c r="J7" s="259"/>
      <c r="K7" s="259"/>
      <c r="L7" s="259"/>
      <c r="M7" s="141"/>
      <c r="N7" s="141"/>
      <c r="O7" s="141"/>
      <c r="P7" s="141"/>
    </row>
    <row r="8" spans="1:16" x14ac:dyDescent="0.2">
      <c r="A8" s="23"/>
      <c r="B8" s="23"/>
      <c r="C8" s="142" t="s">
        <v>21</v>
      </c>
      <c r="D8" s="259">
        <f>'Kops a'!D9</f>
        <v>0</v>
      </c>
      <c r="E8" s="259"/>
      <c r="F8" s="259"/>
      <c r="G8" s="259"/>
      <c r="H8" s="259"/>
      <c r="I8" s="259"/>
      <c r="J8" s="259"/>
      <c r="K8" s="259"/>
      <c r="L8" s="259"/>
      <c r="M8" s="141"/>
      <c r="N8" s="141"/>
      <c r="O8" s="141"/>
      <c r="P8" s="141"/>
    </row>
    <row r="9" spans="1:16" ht="11.25" customHeight="1" x14ac:dyDescent="0.2">
      <c r="A9" s="234" t="s">
        <v>401</v>
      </c>
      <c r="B9" s="234"/>
      <c r="C9" s="234"/>
      <c r="D9" s="234"/>
      <c r="E9" s="234"/>
      <c r="F9" s="234"/>
      <c r="G9" s="143"/>
      <c r="H9" s="143"/>
      <c r="I9" s="143"/>
      <c r="J9" s="262" t="s">
        <v>40</v>
      </c>
      <c r="K9" s="262"/>
      <c r="L9" s="262"/>
      <c r="M9" s="262"/>
      <c r="N9" s="253">
        <f>P73</f>
        <v>0</v>
      </c>
      <c r="O9" s="253"/>
      <c r="P9" s="143"/>
    </row>
    <row r="10" spans="1:16" x14ac:dyDescent="0.2">
      <c r="A10" s="32"/>
      <c r="B10" s="33"/>
      <c r="C10" s="142"/>
      <c r="D10" s="135"/>
      <c r="E10" s="135"/>
      <c r="F10" s="135"/>
      <c r="G10" s="135"/>
      <c r="H10" s="135"/>
      <c r="I10" s="135"/>
      <c r="J10" s="135"/>
      <c r="K10" s="135"/>
      <c r="L10" s="139"/>
      <c r="M10" s="139"/>
      <c r="O10" s="144"/>
      <c r="P10" s="145" t="str">
        <f>A79</f>
        <v>Tāme sastādīta 20__. gada __. _________</v>
      </c>
    </row>
    <row r="11" spans="1:16" ht="12" thickBot="1" x14ac:dyDescent="0.25">
      <c r="A11" s="32"/>
      <c r="B11" s="33"/>
      <c r="C11" s="142"/>
      <c r="D11" s="135"/>
      <c r="E11" s="135"/>
      <c r="F11" s="135"/>
      <c r="G11" s="135"/>
      <c r="H11" s="135"/>
      <c r="I11" s="135"/>
      <c r="J11" s="135"/>
      <c r="K11" s="135"/>
      <c r="L11" s="146"/>
      <c r="M11" s="146"/>
      <c r="N11" s="147"/>
      <c r="O11" s="137"/>
      <c r="P11" s="135"/>
    </row>
    <row r="12" spans="1:16" x14ac:dyDescent="0.2">
      <c r="A12" s="206" t="s">
        <v>24</v>
      </c>
      <c r="B12" s="240" t="s">
        <v>41</v>
      </c>
      <c r="C12" s="255" t="s">
        <v>42</v>
      </c>
      <c r="D12" s="267" t="s">
        <v>43</v>
      </c>
      <c r="E12" s="269" t="s">
        <v>44</v>
      </c>
      <c r="F12" s="254" t="s">
        <v>45</v>
      </c>
      <c r="G12" s="255"/>
      <c r="H12" s="255"/>
      <c r="I12" s="255"/>
      <c r="J12" s="255"/>
      <c r="K12" s="256"/>
      <c r="L12" s="254" t="s">
        <v>46</v>
      </c>
      <c r="M12" s="255"/>
      <c r="N12" s="255"/>
      <c r="O12" s="255"/>
      <c r="P12" s="256"/>
    </row>
    <row r="13" spans="1:16" ht="126.75" customHeight="1" thickBot="1" x14ac:dyDescent="0.25">
      <c r="A13" s="239"/>
      <c r="B13" s="241"/>
      <c r="C13" s="266"/>
      <c r="D13" s="268"/>
      <c r="E13" s="270"/>
      <c r="F13" s="148" t="s">
        <v>47</v>
      </c>
      <c r="G13" s="149" t="s">
        <v>48</v>
      </c>
      <c r="H13" s="149" t="s">
        <v>49</v>
      </c>
      <c r="I13" s="149" t="s">
        <v>50</v>
      </c>
      <c r="J13" s="149" t="s">
        <v>51</v>
      </c>
      <c r="K13" s="150" t="s">
        <v>52</v>
      </c>
      <c r="L13" s="148" t="s">
        <v>47</v>
      </c>
      <c r="M13" s="149" t="s">
        <v>49</v>
      </c>
      <c r="N13" s="149" t="s">
        <v>50</v>
      </c>
      <c r="O13" s="149" t="s">
        <v>51</v>
      </c>
      <c r="P13" s="150" t="s">
        <v>52</v>
      </c>
    </row>
    <row r="14" spans="1:16" ht="22.5" x14ac:dyDescent="0.2">
      <c r="A14" s="64">
        <v>1</v>
      </c>
      <c r="B14" s="65"/>
      <c r="C14" s="112" t="s">
        <v>109</v>
      </c>
      <c r="D14" s="113" t="s">
        <v>76</v>
      </c>
      <c r="E14" s="129">
        <v>933</v>
      </c>
      <c r="F14" s="70"/>
      <c r="G14" s="67"/>
      <c r="H14" s="48">
        <f>ROUND(F14*G14,2)</f>
        <v>0</v>
      </c>
      <c r="I14" s="67"/>
      <c r="J14" s="67"/>
      <c r="K14" s="49">
        <f t="shared" ref="K14" si="0">SUM(H14:J14)</f>
        <v>0</v>
      </c>
      <c r="L14" s="151">
        <f t="shared" ref="L14:L45" si="1">ROUND(E14*F14,2)</f>
        <v>0</v>
      </c>
      <c r="M14" s="152">
        <f t="shared" ref="M14:M45" si="2">ROUND(H14*E14,2)</f>
        <v>0</v>
      </c>
      <c r="N14" s="152">
        <f t="shared" ref="N14:N45" si="3">ROUND(I14*E14,2)</f>
        <v>0</v>
      </c>
      <c r="O14" s="152">
        <f t="shared" ref="O14:O45" si="4">ROUND(J14*E14,2)</f>
        <v>0</v>
      </c>
      <c r="P14" s="153">
        <f t="shared" ref="P14:P45" si="5">SUM(M14:O14)</f>
        <v>0</v>
      </c>
    </row>
    <row r="15" spans="1:16" x14ac:dyDescent="0.2">
      <c r="A15" s="38">
        <v>2</v>
      </c>
      <c r="B15" s="39"/>
      <c r="C15" s="114" t="s">
        <v>110</v>
      </c>
      <c r="D15" s="113" t="s">
        <v>76</v>
      </c>
      <c r="E15" s="129">
        <f>E14</f>
        <v>933</v>
      </c>
      <c r="F15" s="70"/>
      <c r="G15" s="67"/>
      <c r="H15" s="48">
        <f t="shared" ref="H15:H72" si="6">ROUND(F15*G15,2)</f>
        <v>0</v>
      </c>
      <c r="I15" s="67"/>
      <c r="J15" s="67"/>
      <c r="K15" s="49">
        <f t="shared" ref="K15:K72" si="7">SUM(H15:J15)</f>
        <v>0</v>
      </c>
      <c r="L15" s="156">
        <f t="shared" si="1"/>
        <v>0</v>
      </c>
      <c r="M15" s="154">
        <f t="shared" si="2"/>
        <v>0</v>
      </c>
      <c r="N15" s="154">
        <f t="shared" si="3"/>
        <v>0</v>
      </c>
      <c r="O15" s="154">
        <f t="shared" si="4"/>
        <v>0</v>
      </c>
      <c r="P15" s="155">
        <f t="shared" si="5"/>
        <v>0</v>
      </c>
    </row>
    <row r="16" spans="1:16" x14ac:dyDescent="0.2">
      <c r="A16" s="64">
        <v>3</v>
      </c>
      <c r="B16" s="39"/>
      <c r="C16" s="114" t="s">
        <v>111</v>
      </c>
      <c r="D16" s="113" t="s">
        <v>76</v>
      </c>
      <c r="E16" s="129">
        <f>E14</f>
        <v>933</v>
      </c>
      <c r="F16" s="70"/>
      <c r="G16" s="67"/>
      <c r="H16" s="48">
        <f t="shared" si="6"/>
        <v>0</v>
      </c>
      <c r="I16" s="67"/>
      <c r="J16" s="67"/>
      <c r="K16" s="49">
        <f t="shared" si="7"/>
        <v>0</v>
      </c>
      <c r="L16" s="156">
        <f t="shared" si="1"/>
        <v>0</v>
      </c>
      <c r="M16" s="154">
        <f t="shared" si="2"/>
        <v>0</v>
      </c>
      <c r="N16" s="154">
        <f t="shared" si="3"/>
        <v>0</v>
      </c>
      <c r="O16" s="154">
        <f t="shared" si="4"/>
        <v>0</v>
      </c>
      <c r="P16" s="155">
        <f t="shared" si="5"/>
        <v>0</v>
      </c>
    </row>
    <row r="17" spans="1:16" x14ac:dyDescent="0.2">
      <c r="A17" s="38">
        <v>4</v>
      </c>
      <c r="B17" s="39"/>
      <c r="C17" s="157" t="s">
        <v>112</v>
      </c>
      <c r="D17" s="158"/>
      <c r="E17" s="129"/>
      <c r="F17" s="70"/>
      <c r="G17" s="67"/>
      <c r="H17" s="48">
        <f t="shared" si="6"/>
        <v>0</v>
      </c>
      <c r="I17" s="67"/>
      <c r="J17" s="67"/>
      <c r="K17" s="49">
        <f t="shared" si="7"/>
        <v>0</v>
      </c>
      <c r="L17" s="156">
        <f t="shared" si="1"/>
        <v>0</v>
      </c>
      <c r="M17" s="154">
        <f t="shared" si="2"/>
        <v>0</v>
      </c>
      <c r="N17" s="154">
        <f t="shared" si="3"/>
        <v>0</v>
      </c>
      <c r="O17" s="154">
        <f t="shared" si="4"/>
        <v>0</v>
      </c>
      <c r="P17" s="155">
        <f t="shared" si="5"/>
        <v>0</v>
      </c>
    </row>
    <row r="18" spans="1:16" x14ac:dyDescent="0.2">
      <c r="A18" s="131">
        <v>5</v>
      </c>
      <c r="B18" s="39"/>
      <c r="C18" s="115" t="s">
        <v>113</v>
      </c>
      <c r="D18" s="158" t="s">
        <v>59</v>
      </c>
      <c r="E18" s="129">
        <v>96.2</v>
      </c>
      <c r="F18" s="70"/>
      <c r="G18" s="67"/>
      <c r="H18" s="48">
        <f t="shared" si="6"/>
        <v>0</v>
      </c>
      <c r="I18" s="67"/>
      <c r="J18" s="67"/>
      <c r="K18" s="49">
        <f t="shared" si="7"/>
        <v>0</v>
      </c>
      <c r="L18" s="156">
        <f t="shared" si="1"/>
        <v>0</v>
      </c>
      <c r="M18" s="154">
        <f t="shared" si="2"/>
        <v>0</v>
      </c>
      <c r="N18" s="154">
        <f t="shared" si="3"/>
        <v>0</v>
      </c>
      <c r="O18" s="154">
        <f t="shared" si="4"/>
        <v>0</v>
      </c>
      <c r="P18" s="155">
        <f t="shared" si="5"/>
        <v>0</v>
      </c>
    </row>
    <row r="19" spans="1:16" ht="22.5" x14ac:dyDescent="0.2">
      <c r="A19" s="132">
        <v>6</v>
      </c>
      <c r="B19" s="39"/>
      <c r="C19" s="116" t="s">
        <v>316</v>
      </c>
      <c r="D19" s="158" t="s">
        <v>59</v>
      </c>
      <c r="E19" s="129">
        <f>E18*1.1</f>
        <v>105.82000000000001</v>
      </c>
      <c r="F19" s="70"/>
      <c r="G19" s="67"/>
      <c r="H19" s="48">
        <f t="shared" si="6"/>
        <v>0</v>
      </c>
      <c r="I19" s="67"/>
      <c r="J19" s="67"/>
      <c r="K19" s="49">
        <f t="shared" si="7"/>
        <v>0</v>
      </c>
      <c r="L19" s="156">
        <f t="shared" si="1"/>
        <v>0</v>
      </c>
      <c r="M19" s="154">
        <f t="shared" si="2"/>
        <v>0</v>
      </c>
      <c r="N19" s="154">
        <f t="shared" si="3"/>
        <v>0</v>
      </c>
      <c r="O19" s="154">
        <f t="shared" si="4"/>
        <v>0</v>
      </c>
      <c r="P19" s="155">
        <f t="shared" si="5"/>
        <v>0</v>
      </c>
    </row>
    <row r="20" spans="1:16" ht="22.5" x14ac:dyDescent="0.2">
      <c r="A20" s="131">
        <v>7</v>
      </c>
      <c r="B20" s="39"/>
      <c r="C20" s="159" t="s">
        <v>114</v>
      </c>
      <c r="D20" s="158" t="s">
        <v>76</v>
      </c>
      <c r="E20" s="129">
        <v>673.4</v>
      </c>
      <c r="F20" s="70"/>
      <c r="G20" s="67"/>
      <c r="H20" s="48">
        <f t="shared" si="6"/>
        <v>0</v>
      </c>
      <c r="I20" s="67"/>
      <c r="J20" s="67"/>
      <c r="K20" s="49">
        <f t="shared" si="7"/>
        <v>0</v>
      </c>
      <c r="L20" s="156">
        <f t="shared" si="1"/>
        <v>0</v>
      </c>
      <c r="M20" s="154">
        <f t="shared" si="2"/>
        <v>0</v>
      </c>
      <c r="N20" s="154">
        <f t="shared" si="3"/>
        <v>0</v>
      </c>
      <c r="O20" s="154">
        <f t="shared" si="4"/>
        <v>0</v>
      </c>
      <c r="P20" s="155">
        <f t="shared" si="5"/>
        <v>0</v>
      </c>
    </row>
    <row r="21" spans="1:16" x14ac:dyDescent="0.2">
      <c r="A21" s="132">
        <v>8</v>
      </c>
      <c r="B21" s="39"/>
      <c r="C21" s="159" t="s">
        <v>115</v>
      </c>
      <c r="D21" s="158" t="s">
        <v>76</v>
      </c>
      <c r="E21" s="129">
        <f>E20</f>
        <v>673.4</v>
      </c>
      <c r="F21" s="70"/>
      <c r="G21" s="67"/>
      <c r="H21" s="48">
        <f t="shared" si="6"/>
        <v>0</v>
      </c>
      <c r="I21" s="67"/>
      <c r="J21" s="67"/>
      <c r="K21" s="49">
        <f t="shared" si="7"/>
        <v>0</v>
      </c>
      <c r="L21" s="156">
        <f t="shared" si="1"/>
        <v>0</v>
      </c>
      <c r="M21" s="154">
        <f t="shared" si="2"/>
        <v>0</v>
      </c>
      <c r="N21" s="154">
        <f t="shared" si="3"/>
        <v>0</v>
      </c>
      <c r="O21" s="154">
        <f t="shared" si="4"/>
        <v>0</v>
      </c>
      <c r="P21" s="155">
        <f t="shared" si="5"/>
        <v>0</v>
      </c>
    </row>
    <row r="22" spans="1:16" ht="22.5" x14ac:dyDescent="0.2">
      <c r="A22" s="131">
        <v>9</v>
      </c>
      <c r="B22" s="39"/>
      <c r="C22" s="160" t="s">
        <v>317</v>
      </c>
      <c r="D22" s="158" t="s">
        <v>116</v>
      </c>
      <c r="E22" s="129">
        <f>E21*0.1</f>
        <v>67.34</v>
      </c>
      <c r="F22" s="70"/>
      <c r="G22" s="67"/>
      <c r="H22" s="48">
        <f t="shared" si="6"/>
        <v>0</v>
      </c>
      <c r="I22" s="67"/>
      <c r="J22" s="67"/>
      <c r="K22" s="49">
        <f t="shared" si="7"/>
        <v>0</v>
      </c>
      <c r="L22" s="156">
        <f t="shared" si="1"/>
        <v>0</v>
      </c>
      <c r="M22" s="154">
        <f t="shared" si="2"/>
        <v>0</v>
      </c>
      <c r="N22" s="154">
        <f t="shared" si="3"/>
        <v>0</v>
      </c>
      <c r="O22" s="154">
        <f t="shared" si="4"/>
        <v>0</v>
      </c>
      <c r="P22" s="155">
        <f t="shared" si="5"/>
        <v>0</v>
      </c>
    </row>
    <row r="23" spans="1:16" ht="11.25" customHeight="1" x14ac:dyDescent="0.2">
      <c r="A23" s="132">
        <v>10</v>
      </c>
      <c r="B23" s="39"/>
      <c r="C23" s="159" t="s">
        <v>108</v>
      </c>
      <c r="D23" s="158" t="s">
        <v>76</v>
      </c>
      <c r="E23" s="129">
        <f>E20</f>
        <v>673.4</v>
      </c>
      <c r="F23" s="70"/>
      <c r="G23" s="67"/>
      <c r="H23" s="48">
        <f t="shared" si="6"/>
        <v>0</v>
      </c>
      <c r="I23" s="67"/>
      <c r="J23" s="67"/>
      <c r="K23" s="49">
        <f t="shared" si="7"/>
        <v>0</v>
      </c>
      <c r="L23" s="156">
        <f t="shared" si="1"/>
        <v>0</v>
      </c>
      <c r="M23" s="154">
        <f t="shared" si="2"/>
        <v>0</v>
      </c>
      <c r="N23" s="154">
        <f t="shared" si="3"/>
        <v>0</v>
      </c>
      <c r="O23" s="154">
        <f t="shared" si="4"/>
        <v>0</v>
      </c>
      <c r="P23" s="155">
        <f t="shared" si="5"/>
        <v>0</v>
      </c>
    </row>
    <row r="24" spans="1:16" ht="22.5" x14ac:dyDescent="0.2">
      <c r="A24" s="131">
        <v>11</v>
      </c>
      <c r="B24" s="39"/>
      <c r="C24" s="160" t="s">
        <v>321</v>
      </c>
      <c r="D24" s="158" t="s">
        <v>76</v>
      </c>
      <c r="E24" s="129">
        <f>E23*1.1</f>
        <v>740.74</v>
      </c>
      <c r="F24" s="70"/>
      <c r="G24" s="67"/>
      <c r="H24" s="48">
        <f t="shared" si="6"/>
        <v>0</v>
      </c>
      <c r="I24" s="67"/>
      <c r="J24" s="67"/>
      <c r="K24" s="49">
        <f t="shared" si="7"/>
        <v>0</v>
      </c>
      <c r="L24" s="156">
        <f t="shared" si="1"/>
        <v>0</v>
      </c>
      <c r="M24" s="154">
        <f t="shared" si="2"/>
        <v>0</v>
      </c>
      <c r="N24" s="154">
        <f t="shared" si="3"/>
        <v>0</v>
      </c>
      <c r="O24" s="154">
        <f t="shared" si="4"/>
        <v>0</v>
      </c>
      <c r="P24" s="155">
        <f t="shared" si="5"/>
        <v>0</v>
      </c>
    </row>
    <row r="25" spans="1:16" ht="22.5" x14ac:dyDescent="0.2">
      <c r="A25" s="132">
        <v>12</v>
      </c>
      <c r="B25" s="39"/>
      <c r="C25" s="160" t="s">
        <v>322</v>
      </c>
      <c r="D25" s="158" t="s">
        <v>92</v>
      </c>
      <c r="E25" s="129">
        <f>E23*6</f>
        <v>4040.3999999999996</v>
      </c>
      <c r="F25" s="70"/>
      <c r="G25" s="67"/>
      <c r="H25" s="48">
        <f t="shared" si="6"/>
        <v>0</v>
      </c>
      <c r="I25" s="67"/>
      <c r="J25" s="67"/>
      <c r="K25" s="49">
        <f t="shared" si="7"/>
        <v>0</v>
      </c>
      <c r="L25" s="156">
        <f t="shared" si="1"/>
        <v>0</v>
      </c>
      <c r="M25" s="154">
        <f t="shared" si="2"/>
        <v>0</v>
      </c>
      <c r="N25" s="154">
        <f t="shared" si="3"/>
        <v>0</v>
      </c>
      <c r="O25" s="154">
        <f t="shared" si="4"/>
        <v>0</v>
      </c>
      <c r="P25" s="155">
        <f t="shared" si="5"/>
        <v>0</v>
      </c>
    </row>
    <row r="26" spans="1:16" ht="22.5" x14ac:dyDescent="0.2">
      <c r="A26" s="131">
        <v>13</v>
      </c>
      <c r="B26" s="39"/>
      <c r="C26" s="160" t="s">
        <v>318</v>
      </c>
      <c r="D26" s="158" t="s">
        <v>61</v>
      </c>
      <c r="E26" s="129">
        <f>E23*8</f>
        <v>5387.2</v>
      </c>
      <c r="F26" s="70"/>
      <c r="G26" s="67"/>
      <c r="H26" s="48">
        <f t="shared" si="6"/>
        <v>0</v>
      </c>
      <c r="I26" s="67"/>
      <c r="J26" s="67"/>
      <c r="K26" s="49">
        <f t="shared" si="7"/>
        <v>0</v>
      </c>
      <c r="L26" s="156">
        <f t="shared" si="1"/>
        <v>0</v>
      </c>
      <c r="M26" s="154">
        <f t="shared" si="2"/>
        <v>0</v>
      </c>
      <c r="N26" s="154">
        <f t="shared" si="3"/>
        <v>0</v>
      </c>
      <c r="O26" s="154">
        <f t="shared" si="4"/>
        <v>0</v>
      </c>
      <c r="P26" s="155">
        <f t="shared" si="5"/>
        <v>0</v>
      </c>
    </row>
    <row r="27" spans="1:16" x14ac:dyDescent="0.2">
      <c r="A27" s="132">
        <v>14</v>
      </c>
      <c r="B27" s="39"/>
      <c r="C27" s="159" t="s">
        <v>117</v>
      </c>
      <c r="D27" s="158" t="s">
        <v>76</v>
      </c>
      <c r="E27" s="129">
        <f>E23</f>
        <v>673.4</v>
      </c>
      <c r="F27" s="70"/>
      <c r="G27" s="67"/>
      <c r="H27" s="48">
        <f t="shared" si="6"/>
        <v>0</v>
      </c>
      <c r="I27" s="67"/>
      <c r="J27" s="67"/>
      <c r="K27" s="49">
        <f t="shared" si="7"/>
        <v>0</v>
      </c>
      <c r="L27" s="156">
        <f t="shared" si="1"/>
        <v>0</v>
      </c>
      <c r="M27" s="154">
        <f t="shared" si="2"/>
        <v>0</v>
      </c>
      <c r="N27" s="154">
        <f t="shared" si="3"/>
        <v>0</v>
      </c>
      <c r="O27" s="154">
        <f t="shared" si="4"/>
        <v>0</v>
      </c>
      <c r="P27" s="155">
        <f t="shared" si="5"/>
        <v>0</v>
      </c>
    </row>
    <row r="28" spans="1:16" ht="22.5" x14ac:dyDescent="0.2">
      <c r="A28" s="131">
        <v>15</v>
      </c>
      <c r="B28" s="39"/>
      <c r="C28" s="160" t="s">
        <v>309</v>
      </c>
      <c r="D28" s="158" t="s">
        <v>76</v>
      </c>
      <c r="E28" s="129">
        <f>E27*1.15</f>
        <v>774.41</v>
      </c>
      <c r="F28" s="70"/>
      <c r="G28" s="67"/>
      <c r="H28" s="48">
        <f t="shared" si="6"/>
        <v>0</v>
      </c>
      <c r="I28" s="67"/>
      <c r="J28" s="67"/>
      <c r="K28" s="49">
        <f t="shared" si="7"/>
        <v>0</v>
      </c>
      <c r="L28" s="156">
        <f t="shared" si="1"/>
        <v>0</v>
      </c>
      <c r="M28" s="154">
        <f t="shared" si="2"/>
        <v>0</v>
      </c>
      <c r="N28" s="154">
        <f t="shared" si="3"/>
        <v>0</v>
      </c>
      <c r="O28" s="154">
        <f t="shared" si="4"/>
        <v>0</v>
      </c>
      <c r="P28" s="155">
        <f t="shared" si="5"/>
        <v>0</v>
      </c>
    </row>
    <row r="29" spans="1:16" ht="22.5" x14ac:dyDescent="0.2">
      <c r="A29" s="132">
        <v>16</v>
      </c>
      <c r="B29" s="39"/>
      <c r="C29" s="160" t="s">
        <v>308</v>
      </c>
      <c r="D29" s="158" t="s">
        <v>92</v>
      </c>
      <c r="E29" s="129">
        <f>E27*6</f>
        <v>4040.3999999999996</v>
      </c>
      <c r="F29" s="70"/>
      <c r="G29" s="67"/>
      <c r="H29" s="48">
        <f t="shared" si="6"/>
        <v>0</v>
      </c>
      <c r="I29" s="67"/>
      <c r="J29" s="67"/>
      <c r="K29" s="49">
        <f t="shared" si="7"/>
        <v>0</v>
      </c>
      <c r="L29" s="156">
        <f t="shared" si="1"/>
        <v>0</v>
      </c>
      <c r="M29" s="154">
        <f t="shared" si="2"/>
        <v>0</v>
      </c>
      <c r="N29" s="154">
        <f t="shared" si="3"/>
        <v>0</v>
      </c>
      <c r="O29" s="154">
        <f t="shared" si="4"/>
        <v>0</v>
      </c>
      <c r="P29" s="155">
        <f t="shared" si="5"/>
        <v>0</v>
      </c>
    </row>
    <row r="30" spans="1:16" ht="22.5" x14ac:dyDescent="0.2">
      <c r="A30" s="131">
        <v>17</v>
      </c>
      <c r="B30" s="39"/>
      <c r="C30" s="160" t="s">
        <v>315</v>
      </c>
      <c r="D30" s="158" t="s">
        <v>59</v>
      </c>
      <c r="E30" s="129">
        <v>69.239999999999995</v>
      </c>
      <c r="F30" s="70"/>
      <c r="G30" s="67"/>
      <c r="H30" s="48">
        <f t="shared" si="6"/>
        <v>0</v>
      </c>
      <c r="I30" s="67"/>
      <c r="J30" s="67"/>
      <c r="K30" s="49">
        <f t="shared" si="7"/>
        <v>0</v>
      </c>
      <c r="L30" s="156">
        <f t="shared" si="1"/>
        <v>0</v>
      </c>
      <c r="M30" s="154">
        <f t="shared" si="2"/>
        <v>0</v>
      </c>
      <c r="N30" s="154">
        <f t="shared" si="3"/>
        <v>0</v>
      </c>
      <c r="O30" s="154">
        <f t="shared" si="4"/>
        <v>0</v>
      </c>
      <c r="P30" s="155">
        <f t="shared" si="5"/>
        <v>0</v>
      </c>
    </row>
    <row r="31" spans="1:16" x14ac:dyDescent="0.2">
      <c r="A31" s="132">
        <v>18</v>
      </c>
      <c r="B31" s="39"/>
      <c r="C31" s="159" t="s">
        <v>118</v>
      </c>
      <c r="D31" s="158" t="s">
        <v>76</v>
      </c>
      <c r="E31" s="129">
        <f>E27</f>
        <v>673.4</v>
      </c>
      <c r="F31" s="70"/>
      <c r="G31" s="67"/>
      <c r="H31" s="48">
        <f t="shared" si="6"/>
        <v>0</v>
      </c>
      <c r="I31" s="67"/>
      <c r="J31" s="67"/>
      <c r="K31" s="49">
        <f t="shared" si="7"/>
        <v>0</v>
      </c>
      <c r="L31" s="156">
        <f t="shared" si="1"/>
        <v>0</v>
      </c>
      <c r="M31" s="154">
        <f t="shared" si="2"/>
        <v>0</v>
      </c>
      <c r="N31" s="154">
        <f t="shared" si="3"/>
        <v>0</v>
      </c>
      <c r="O31" s="154">
        <f t="shared" si="4"/>
        <v>0</v>
      </c>
      <c r="P31" s="155">
        <f t="shared" si="5"/>
        <v>0</v>
      </c>
    </row>
    <row r="32" spans="1:16" ht="22.5" x14ac:dyDescent="0.2">
      <c r="A32" s="131">
        <v>19</v>
      </c>
      <c r="B32" s="39"/>
      <c r="C32" s="160" t="s">
        <v>310</v>
      </c>
      <c r="D32" s="158" t="s">
        <v>92</v>
      </c>
      <c r="E32" s="129">
        <f>E31*0.3</f>
        <v>202.01999999999998</v>
      </c>
      <c r="F32" s="70"/>
      <c r="G32" s="67"/>
      <c r="H32" s="48">
        <f t="shared" si="6"/>
        <v>0</v>
      </c>
      <c r="I32" s="67"/>
      <c r="J32" s="67"/>
      <c r="K32" s="49">
        <f t="shared" si="7"/>
        <v>0</v>
      </c>
      <c r="L32" s="156">
        <f t="shared" si="1"/>
        <v>0</v>
      </c>
      <c r="M32" s="154">
        <f t="shared" si="2"/>
        <v>0</v>
      </c>
      <c r="N32" s="154">
        <f t="shared" si="3"/>
        <v>0</v>
      </c>
      <c r="O32" s="154">
        <f t="shared" si="4"/>
        <v>0</v>
      </c>
      <c r="P32" s="155">
        <f t="shared" si="5"/>
        <v>0</v>
      </c>
    </row>
    <row r="33" spans="1:16" ht="22.5" x14ac:dyDescent="0.2">
      <c r="A33" s="132">
        <v>20</v>
      </c>
      <c r="B33" s="39"/>
      <c r="C33" s="160" t="s">
        <v>311</v>
      </c>
      <c r="D33" s="158" t="s">
        <v>92</v>
      </c>
      <c r="E33" s="129">
        <f>E31*3</f>
        <v>2020.1999999999998</v>
      </c>
      <c r="F33" s="70"/>
      <c r="G33" s="67"/>
      <c r="H33" s="48">
        <f t="shared" si="6"/>
        <v>0</v>
      </c>
      <c r="I33" s="67"/>
      <c r="J33" s="67"/>
      <c r="K33" s="49">
        <f t="shared" si="7"/>
        <v>0</v>
      </c>
      <c r="L33" s="156">
        <f t="shared" si="1"/>
        <v>0</v>
      </c>
      <c r="M33" s="154">
        <f t="shared" si="2"/>
        <v>0</v>
      </c>
      <c r="N33" s="154">
        <f t="shared" si="3"/>
        <v>0</v>
      </c>
      <c r="O33" s="154">
        <f t="shared" si="4"/>
        <v>0</v>
      </c>
      <c r="P33" s="155">
        <f t="shared" si="5"/>
        <v>0</v>
      </c>
    </row>
    <row r="34" spans="1:16" x14ac:dyDescent="0.2">
      <c r="A34" s="131">
        <v>21</v>
      </c>
      <c r="B34" s="39"/>
      <c r="C34" s="159" t="s">
        <v>102</v>
      </c>
      <c r="D34" s="158" t="s">
        <v>59</v>
      </c>
      <c r="E34" s="129">
        <v>329.59</v>
      </c>
      <c r="F34" s="70"/>
      <c r="G34" s="67"/>
      <c r="H34" s="48">
        <f t="shared" si="6"/>
        <v>0</v>
      </c>
      <c r="I34" s="67"/>
      <c r="J34" s="67"/>
      <c r="K34" s="49">
        <f t="shared" si="7"/>
        <v>0</v>
      </c>
      <c r="L34" s="156">
        <f t="shared" si="1"/>
        <v>0</v>
      </c>
      <c r="M34" s="154">
        <f t="shared" si="2"/>
        <v>0</v>
      </c>
      <c r="N34" s="154">
        <f t="shared" si="3"/>
        <v>0</v>
      </c>
      <c r="O34" s="154">
        <f t="shared" si="4"/>
        <v>0</v>
      </c>
      <c r="P34" s="155">
        <f t="shared" si="5"/>
        <v>0</v>
      </c>
    </row>
    <row r="35" spans="1:16" ht="22.5" x14ac:dyDescent="0.2">
      <c r="A35" s="132">
        <v>22</v>
      </c>
      <c r="B35" s="39"/>
      <c r="C35" s="160" t="s">
        <v>323</v>
      </c>
      <c r="D35" s="158" t="s">
        <v>76</v>
      </c>
      <c r="E35" s="129">
        <f>E34*0.34*1.1</f>
        <v>123.26666</v>
      </c>
      <c r="F35" s="70"/>
      <c r="G35" s="67"/>
      <c r="H35" s="48">
        <f t="shared" si="6"/>
        <v>0</v>
      </c>
      <c r="I35" s="67"/>
      <c r="J35" s="67"/>
      <c r="K35" s="49">
        <f t="shared" si="7"/>
        <v>0</v>
      </c>
      <c r="L35" s="156">
        <f t="shared" si="1"/>
        <v>0</v>
      </c>
      <c r="M35" s="154">
        <f t="shared" si="2"/>
        <v>0</v>
      </c>
      <c r="N35" s="154">
        <f t="shared" si="3"/>
        <v>0</v>
      </c>
      <c r="O35" s="154">
        <f t="shared" si="4"/>
        <v>0</v>
      </c>
      <c r="P35" s="155">
        <f t="shared" si="5"/>
        <v>0</v>
      </c>
    </row>
    <row r="36" spans="1:16" ht="22.5" x14ac:dyDescent="0.2">
      <c r="A36" s="131">
        <v>23</v>
      </c>
      <c r="B36" s="39"/>
      <c r="C36" s="160" t="s">
        <v>322</v>
      </c>
      <c r="D36" s="158" t="s">
        <v>92</v>
      </c>
      <c r="E36" s="129">
        <f>E34*0.34*6</f>
        <v>672.36359999999991</v>
      </c>
      <c r="F36" s="70"/>
      <c r="G36" s="67"/>
      <c r="H36" s="48">
        <f t="shared" si="6"/>
        <v>0</v>
      </c>
      <c r="I36" s="67"/>
      <c r="J36" s="67"/>
      <c r="K36" s="49">
        <f t="shared" si="7"/>
        <v>0</v>
      </c>
      <c r="L36" s="156">
        <f t="shared" si="1"/>
        <v>0</v>
      </c>
      <c r="M36" s="154">
        <f t="shared" si="2"/>
        <v>0</v>
      </c>
      <c r="N36" s="154">
        <f t="shared" si="3"/>
        <v>0</v>
      </c>
      <c r="O36" s="154">
        <f t="shared" si="4"/>
        <v>0</v>
      </c>
      <c r="P36" s="155">
        <f t="shared" si="5"/>
        <v>0</v>
      </c>
    </row>
    <row r="37" spans="1:16" x14ac:dyDescent="0.2">
      <c r="A37" s="132">
        <v>24</v>
      </c>
      <c r="B37" s="39"/>
      <c r="C37" s="159" t="s">
        <v>103</v>
      </c>
      <c r="D37" s="158" t="s">
        <v>59</v>
      </c>
      <c r="E37" s="129">
        <f>E34</f>
        <v>329.59</v>
      </c>
      <c r="F37" s="70"/>
      <c r="G37" s="67"/>
      <c r="H37" s="48">
        <f t="shared" si="6"/>
        <v>0</v>
      </c>
      <c r="I37" s="67"/>
      <c r="J37" s="67"/>
      <c r="K37" s="49">
        <f t="shared" si="7"/>
        <v>0</v>
      </c>
      <c r="L37" s="156">
        <f t="shared" si="1"/>
        <v>0</v>
      </c>
      <c r="M37" s="154">
        <f t="shared" si="2"/>
        <v>0</v>
      </c>
      <c r="N37" s="154">
        <f t="shared" si="3"/>
        <v>0</v>
      </c>
      <c r="O37" s="154">
        <f t="shared" si="4"/>
        <v>0</v>
      </c>
      <c r="P37" s="155">
        <f t="shared" si="5"/>
        <v>0</v>
      </c>
    </row>
    <row r="38" spans="1:16" ht="22.5" x14ac:dyDescent="0.2">
      <c r="A38" s="131">
        <v>25</v>
      </c>
      <c r="B38" s="39"/>
      <c r="C38" s="160" t="s">
        <v>309</v>
      </c>
      <c r="D38" s="158" t="s">
        <v>76</v>
      </c>
      <c r="E38" s="129">
        <f>E37*0.34*1.15</f>
        <v>128.86968999999999</v>
      </c>
      <c r="F38" s="70"/>
      <c r="G38" s="67"/>
      <c r="H38" s="48">
        <f t="shared" si="6"/>
        <v>0</v>
      </c>
      <c r="I38" s="67"/>
      <c r="J38" s="67"/>
      <c r="K38" s="49">
        <f t="shared" si="7"/>
        <v>0</v>
      </c>
      <c r="L38" s="156">
        <f t="shared" si="1"/>
        <v>0</v>
      </c>
      <c r="M38" s="154">
        <f t="shared" si="2"/>
        <v>0</v>
      </c>
      <c r="N38" s="154">
        <f t="shared" si="3"/>
        <v>0</v>
      </c>
      <c r="O38" s="154">
        <f t="shared" si="4"/>
        <v>0</v>
      </c>
      <c r="P38" s="155">
        <f t="shared" si="5"/>
        <v>0</v>
      </c>
    </row>
    <row r="39" spans="1:16" ht="22.5" x14ac:dyDescent="0.2">
      <c r="A39" s="132">
        <v>26</v>
      </c>
      <c r="B39" s="39"/>
      <c r="C39" s="160" t="s">
        <v>308</v>
      </c>
      <c r="D39" s="158" t="s">
        <v>92</v>
      </c>
      <c r="E39" s="129">
        <f>E37*0.34*6</f>
        <v>672.36359999999991</v>
      </c>
      <c r="F39" s="70"/>
      <c r="G39" s="67"/>
      <c r="H39" s="48">
        <f t="shared" si="6"/>
        <v>0</v>
      </c>
      <c r="I39" s="67"/>
      <c r="J39" s="67"/>
      <c r="K39" s="49">
        <f t="shared" si="7"/>
        <v>0</v>
      </c>
      <c r="L39" s="156">
        <f t="shared" si="1"/>
        <v>0</v>
      </c>
      <c r="M39" s="154">
        <f t="shared" si="2"/>
        <v>0</v>
      </c>
      <c r="N39" s="154">
        <f t="shared" si="3"/>
        <v>0</v>
      </c>
      <c r="O39" s="154">
        <f t="shared" si="4"/>
        <v>0</v>
      </c>
      <c r="P39" s="155">
        <f t="shared" si="5"/>
        <v>0</v>
      </c>
    </row>
    <row r="40" spans="1:16" ht="22.5" x14ac:dyDescent="0.2">
      <c r="A40" s="131">
        <v>27</v>
      </c>
      <c r="B40" s="39"/>
      <c r="C40" s="160" t="s">
        <v>315</v>
      </c>
      <c r="D40" s="158" t="s">
        <v>59</v>
      </c>
      <c r="E40" s="129">
        <v>246</v>
      </c>
      <c r="F40" s="70"/>
      <c r="G40" s="67"/>
      <c r="H40" s="48">
        <f t="shared" si="6"/>
        <v>0</v>
      </c>
      <c r="I40" s="67"/>
      <c r="J40" s="67"/>
      <c r="K40" s="49">
        <f t="shared" si="7"/>
        <v>0</v>
      </c>
      <c r="L40" s="156">
        <f t="shared" si="1"/>
        <v>0</v>
      </c>
      <c r="M40" s="154">
        <f t="shared" si="2"/>
        <v>0</v>
      </c>
      <c r="N40" s="154">
        <f t="shared" si="3"/>
        <v>0</v>
      </c>
      <c r="O40" s="154">
        <f t="shared" si="4"/>
        <v>0</v>
      </c>
      <c r="P40" s="155">
        <f t="shared" si="5"/>
        <v>0</v>
      </c>
    </row>
    <row r="41" spans="1:16" ht="22.5" x14ac:dyDescent="0.2">
      <c r="A41" s="132">
        <v>28</v>
      </c>
      <c r="B41" s="39"/>
      <c r="C41" s="160" t="s">
        <v>314</v>
      </c>
      <c r="D41" s="158" t="s">
        <v>59</v>
      </c>
      <c r="E41" s="129">
        <v>182.79</v>
      </c>
      <c r="F41" s="70"/>
      <c r="G41" s="67"/>
      <c r="H41" s="48">
        <f t="shared" si="6"/>
        <v>0</v>
      </c>
      <c r="I41" s="67"/>
      <c r="J41" s="67"/>
      <c r="K41" s="49">
        <f t="shared" si="7"/>
        <v>0</v>
      </c>
      <c r="L41" s="156">
        <f t="shared" si="1"/>
        <v>0</v>
      </c>
      <c r="M41" s="154">
        <f t="shared" si="2"/>
        <v>0</v>
      </c>
      <c r="N41" s="154">
        <f t="shared" si="3"/>
        <v>0</v>
      </c>
      <c r="O41" s="154">
        <f t="shared" si="4"/>
        <v>0</v>
      </c>
      <c r="P41" s="155">
        <f t="shared" si="5"/>
        <v>0</v>
      </c>
    </row>
    <row r="42" spans="1:16" ht="22.5" x14ac:dyDescent="0.2">
      <c r="A42" s="131">
        <v>29</v>
      </c>
      <c r="B42" s="39"/>
      <c r="C42" s="160" t="s">
        <v>313</v>
      </c>
      <c r="D42" s="158" t="s">
        <v>59</v>
      </c>
      <c r="E42" s="129">
        <f>E37-E41</f>
        <v>146.79999999999998</v>
      </c>
      <c r="F42" s="70"/>
      <c r="G42" s="67"/>
      <c r="H42" s="48">
        <f t="shared" si="6"/>
        <v>0</v>
      </c>
      <c r="I42" s="67"/>
      <c r="J42" s="67"/>
      <c r="K42" s="49">
        <f t="shared" si="7"/>
        <v>0</v>
      </c>
      <c r="L42" s="156">
        <f t="shared" si="1"/>
        <v>0</v>
      </c>
      <c r="M42" s="154">
        <f t="shared" si="2"/>
        <v>0</v>
      </c>
      <c r="N42" s="154">
        <f t="shared" si="3"/>
        <v>0</v>
      </c>
      <c r="O42" s="154">
        <f t="shared" si="4"/>
        <v>0</v>
      </c>
      <c r="P42" s="155">
        <f t="shared" si="5"/>
        <v>0</v>
      </c>
    </row>
    <row r="43" spans="1:16" ht="22.5" x14ac:dyDescent="0.2">
      <c r="A43" s="132">
        <v>30</v>
      </c>
      <c r="B43" s="39"/>
      <c r="C43" s="160" t="s">
        <v>312</v>
      </c>
      <c r="D43" s="158" t="s">
        <v>59</v>
      </c>
      <c r="E43" s="129">
        <f>E41</f>
        <v>182.79</v>
      </c>
      <c r="F43" s="70"/>
      <c r="G43" s="67"/>
      <c r="H43" s="48">
        <f t="shared" si="6"/>
        <v>0</v>
      </c>
      <c r="I43" s="67"/>
      <c r="J43" s="67"/>
      <c r="K43" s="49">
        <f t="shared" si="7"/>
        <v>0</v>
      </c>
      <c r="L43" s="156">
        <f t="shared" si="1"/>
        <v>0</v>
      </c>
      <c r="M43" s="154">
        <f t="shared" si="2"/>
        <v>0</v>
      </c>
      <c r="N43" s="154">
        <f t="shared" si="3"/>
        <v>0</v>
      </c>
      <c r="O43" s="154">
        <f t="shared" si="4"/>
        <v>0</v>
      </c>
      <c r="P43" s="155">
        <f t="shared" si="5"/>
        <v>0</v>
      </c>
    </row>
    <row r="44" spans="1:16" x14ac:dyDescent="0.2">
      <c r="A44" s="131">
        <v>31</v>
      </c>
      <c r="B44" s="39"/>
      <c r="C44" s="159" t="s">
        <v>104</v>
      </c>
      <c r="D44" s="158" t="s">
        <v>59</v>
      </c>
      <c r="E44" s="129">
        <f>E34</f>
        <v>329.59</v>
      </c>
      <c r="F44" s="70"/>
      <c r="G44" s="67"/>
      <c r="H44" s="48">
        <f t="shared" si="6"/>
        <v>0</v>
      </c>
      <c r="I44" s="67"/>
      <c r="J44" s="67"/>
      <c r="K44" s="49">
        <f t="shared" si="7"/>
        <v>0</v>
      </c>
      <c r="L44" s="156">
        <f t="shared" si="1"/>
        <v>0</v>
      </c>
      <c r="M44" s="154">
        <f t="shared" si="2"/>
        <v>0</v>
      </c>
      <c r="N44" s="154">
        <f t="shared" si="3"/>
        <v>0</v>
      </c>
      <c r="O44" s="154">
        <f t="shared" si="4"/>
        <v>0</v>
      </c>
      <c r="P44" s="155">
        <f t="shared" si="5"/>
        <v>0</v>
      </c>
    </row>
    <row r="45" spans="1:16" ht="22.5" x14ac:dyDescent="0.2">
      <c r="A45" s="132">
        <v>32</v>
      </c>
      <c r="B45" s="39"/>
      <c r="C45" s="160" t="s">
        <v>310</v>
      </c>
      <c r="D45" s="158" t="s">
        <v>92</v>
      </c>
      <c r="E45" s="129">
        <f>E44*0.34*0.35</f>
        <v>39.221209999999992</v>
      </c>
      <c r="F45" s="70"/>
      <c r="G45" s="67"/>
      <c r="H45" s="48">
        <f t="shared" si="6"/>
        <v>0</v>
      </c>
      <c r="I45" s="67"/>
      <c r="J45" s="67"/>
      <c r="K45" s="49">
        <f t="shared" si="7"/>
        <v>0</v>
      </c>
      <c r="L45" s="156">
        <f t="shared" si="1"/>
        <v>0</v>
      </c>
      <c r="M45" s="154">
        <f t="shared" si="2"/>
        <v>0</v>
      </c>
      <c r="N45" s="154">
        <f t="shared" si="3"/>
        <v>0</v>
      </c>
      <c r="O45" s="154">
        <f t="shared" si="4"/>
        <v>0</v>
      </c>
      <c r="P45" s="155">
        <f t="shared" si="5"/>
        <v>0</v>
      </c>
    </row>
    <row r="46" spans="1:16" ht="22.5" x14ac:dyDescent="0.2">
      <c r="A46" s="131">
        <v>33</v>
      </c>
      <c r="B46" s="39"/>
      <c r="C46" s="160" t="s">
        <v>311</v>
      </c>
      <c r="D46" s="158" t="s">
        <v>92</v>
      </c>
      <c r="E46" s="129">
        <f>E44*0.34*3.6</f>
        <v>403.41816</v>
      </c>
      <c r="F46" s="70"/>
      <c r="G46" s="67"/>
      <c r="H46" s="48">
        <f t="shared" si="6"/>
        <v>0</v>
      </c>
      <c r="I46" s="67"/>
      <c r="J46" s="67"/>
      <c r="K46" s="49">
        <f t="shared" si="7"/>
        <v>0</v>
      </c>
      <c r="L46" s="156">
        <f t="shared" ref="L46:L72" si="8">ROUND(E46*F46,2)</f>
        <v>0</v>
      </c>
      <c r="M46" s="154">
        <f t="shared" ref="M46:M72" si="9">ROUND(H46*E46,2)</f>
        <v>0</v>
      </c>
      <c r="N46" s="154">
        <f t="shared" ref="N46:N72" si="10">ROUND(I46*E46,2)</f>
        <v>0</v>
      </c>
      <c r="O46" s="154">
        <f t="shared" ref="O46:O72" si="11">ROUND(J46*E46,2)</f>
        <v>0</v>
      </c>
      <c r="P46" s="155">
        <f t="shared" ref="P46:P72" si="12">SUM(M46:O46)</f>
        <v>0</v>
      </c>
    </row>
    <row r="47" spans="1:16" x14ac:dyDescent="0.2">
      <c r="A47" s="132">
        <v>34</v>
      </c>
      <c r="B47" s="39"/>
      <c r="C47" s="159" t="s">
        <v>105</v>
      </c>
      <c r="D47" s="158" t="s">
        <v>59</v>
      </c>
      <c r="E47" s="129">
        <v>87.2</v>
      </c>
      <c r="F47" s="70"/>
      <c r="G47" s="67"/>
      <c r="H47" s="48">
        <f t="shared" si="6"/>
        <v>0</v>
      </c>
      <c r="I47" s="67"/>
      <c r="J47" s="67"/>
      <c r="K47" s="49">
        <f t="shared" si="7"/>
        <v>0</v>
      </c>
      <c r="L47" s="156">
        <f t="shared" si="8"/>
        <v>0</v>
      </c>
      <c r="M47" s="154">
        <f t="shared" si="9"/>
        <v>0</v>
      </c>
      <c r="N47" s="154">
        <f t="shared" si="10"/>
        <v>0</v>
      </c>
      <c r="O47" s="154">
        <f t="shared" si="11"/>
        <v>0</v>
      </c>
      <c r="P47" s="155">
        <f t="shared" si="12"/>
        <v>0</v>
      </c>
    </row>
    <row r="48" spans="1:16" x14ac:dyDescent="0.2">
      <c r="A48" s="131">
        <v>35</v>
      </c>
      <c r="B48" s="39"/>
      <c r="C48" s="159" t="s">
        <v>106</v>
      </c>
      <c r="D48" s="158" t="s">
        <v>59</v>
      </c>
      <c r="E48" s="129">
        <f>E47</f>
        <v>87.2</v>
      </c>
      <c r="F48" s="70"/>
      <c r="G48" s="67"/>
      <c r="H48" s="48">
        <f t="shared" si="6"/>
        <v>0</v>
      </c>
      <c r="I48" s="67"/>
      <c r="J48" s="67"/>
      <c r="K48" s="49">
        <f t="shared" si="7"/>
        <v>0</v>
      </c>
      <c r="L48" s="156">
        <f t="shared" si="8"/>
        <v>0</v>
      </c>
      <c r="M48" s="154">
        <f t="shared" si="9"/>
        <v>0</v>
      </c>
      <c r="N48" s="154">
        <f t="shared" si="10"/>
        <v>0</v>
      </c>
      <c r="O48" s="154">
        <f t="shared" si="11"/>
        <v>0</v>
      </c>
      <c r="P48" s="155">
        <f t="shared" si="12"/>
        <v>0</v>
      </c>
    </row>
    <row r="49" spans="1:16" x14ac:dyDescent="0.2">
      <c r="A49" s="132">
        <v>36</v>
      </c>
      <c r="B49" s="39"/>
      <c r="C49" s="157" t="s">
        <v>122</v>
      </c>
      <c r="D49" s="158"/>
      <c r="E49" s="129"/>
      <c r="F49" s="70"/>
      <c r="G49" s="67"/>
      <c r="H49" s="48">
        <f t="shared" si="6"/>
        <v>0</v>
      </c>
      <c r="I49" s="67"/>
      <c r="J49" s="67"/>
      <c r="K49" s="49">
        <f t="shared" si="7"/>
        <v>0</v>
      </c>
      <c r="L49" s="156">
        <f t="shared" si="8"/>
        <v>0</v>
      </c>
      <c r="M49" s="154">
        <f t="shared" si="9"/>
        <v>0</v>
      </c>
      <c r="N49" s="154">
        <f t="shared" si="10"/>
        <v>0</v>
      </c>
      <c r="O49" s="154">
        <f t="shared" si="11"/>
        <v>0</v>
      </c>
      <c r="P49" s="155">
        <f t="shared" si="12"/>
        <v>0</v>
      </c>
    </row>
    <row r="50" spans="1:16" x14ac:dyDescent="0.2">
      <c r="A50" s="64">
        <v>37</v>
      </c>
      <c r="B50" s="39"/>
      <c r="C50" s="159" t="s">
        <v>123</v>
      </c>
      <c r="D50" s="158" t="s">
        <v>76</v>
      </c>
      <c r="E50" s="129">
        <v>1.47</v>
      </c>
      <c r="F50" s="70"/>
      <c r="G50" s="67"/>
      <c r="H50" s="48">
        <f t="shared" si="6"/>
        <v>0</v>
      </c>
      <c r="I50" s="67"/>
      <c r="J50" s="67"/>
      <c r="K50" s="49">
        <f t="shared" si="7"/>
        <v>0</v>
      </c>
      <c r="L50" s="156">
        <f t="shared" si="8"/>
        <v>0</v>
      </c>
      <c r="M50" s="154">
        <f t="shared" si="9"/>
        <v>0</v>
      </c>
      <c r="N50" s="154">
        <f t="shared" si="10"/>
        <v>0</v>
      </c>
      <c r="O50" s="154">
        <f t="shared" si="11"/>
        <v>0</v>
      </c>
      <c r="P50" s="155">
        <f t="shared" si="12"/>
        <v>0</v>
      </c>
    </row>
    <row r="51" spans="1:16" x14ac:dyDescent="0.2">
      <c r="A51" s="38">
        <v>38</v>
      </c>
      <c r="B51" s="39"/>
      <c r="C51" s="159" t="s">
        <v>124</v>
      </c>
      <c r="D51" s="158" t="s">
        <v>76</v>
      </c>
      <c r="E51" s="129">
        <v>3.4</v>
      </c>
      <c r="F51" s="70"/>
      <c r="G51" s="67"/>
      <c r="H51" s="48">
        <f t="shared" si="6"/>
        <v>0</v>
      </c>
      <c r="I51" s="67"/>
      <c r="J51" s="67"/>
      <c r="K51" s="49">
        <f t="shared" si="7"/>
        <v>0</v>
      </c>
      <c r="L51" s="156">
        <f t="shared" si="8"/>
        <v>0</v>
      </c>
      <c r="M51" s="154">
        <f t="shared" si="9"/>
        <v>0</v>
      </c>
      <c r="N51" s="154">
        <f t="shared" si="10"/>
        <v>0</v>
      </c>
      <c r="O51" s="154">
        <f t="shared" si="11"/>
        <v>0</v>
      </c>
      <c r="P51" s="155">
        <f t="shared" si="12"/>
        <v>0</v>
      </c>
    </row>
    <row r="52" spans="1:16" x14ac:dyDescent="0.2">
      <c r="A52" s="64">
        <v>39</v>
      </c>
      <c r="B52" s="39"/>
      <c r="C52" s="159" t="s">
        <v>125</v>
      </c>
      <c r="D52" s="158" t="s">
        <v>76</v>
      </c>
      <c r="E52" s="129">
        <f>E50</f>
        <v>1.47</v>
      </c>
      <c r="F52" s="70"/>
      <c r="G52" s="67"/>
      <c r="H52" s="48">
        <f t="shared" si="6"/>
        <v>0</v>
      </c>
      <c r="I52" s="67"/>
      <c r="J52" s="67"/>
      <c r="K52" s="49">
        <f t="shared" si="7"/>
        <v>0</v>
      </c>
      <c r="L52" s="156">
        <f t="shared" si="8"/>
        <v>0</v>
      </c>
      <c r="M52" s="154">
        <f t="shared" si="9"/>
        <v>0</v>
      </c>
      <c r="N52" s="154">
        <f t="shared" si="10"/>
        <v>0</v>
      </c>
      <c r="O52" s="154">
        <f t="shared" si="11"/>
        <v>0</v>
      </c>
      <c r="P52" s="155">
        <f t="shared" si="12"/>
        <v>0</v>
      </c>
    </row>
    <row r="53" spans="1:16" x14ac:dyDescent="0.2">
      <c r="A53" s="38">
        <v>40</v>
      </c>
      <c r="B53" s="39"/>
      <c r="C53" s="160" t="s">
        <v>126</v>
      </c>
      <c r="D53" s="158" t="s">
        <v>76</v>
      </c>
      <c r="E53" s="129">
        <f>E52</f>
        <v>1.47</v>
      </c>
      <c r="F53" s="70"/>
      <c r="G53" s="67"/>
      <c r="H53" s="48">
        <f t="shared" si="6"/>
        <v>0</v>
      </c>
      <c r="I53" s="67"/>
      <c r="J53" s="67"/>
      <c r="K53" s="49">
        <f t="shared" si="7"/>
        <v>0</v>
      </c>
      <c r="L53" s="156">
        <f t="shared" si="8"/>
        <v>0</v>
      </c>
      <c r="M53" s="154">
        <f t="shared" si="9"/>
        <v>0</v>
      </c>
      <c r="N53" s="154">
        <f t="shared" si="10"/>
        <v>0</v>
      </c>
      <c r="O53" s="154">
        <f t="shared" si="11"/>
        <v>0</v>
      </c>
      <c r="P53" s="155">
        <f t="shared" si="12"/>
        <v>0</v>
      </c>
    </row>
    <row r="54" spans="1:16" x14ac:dyDescent="0.2">
      <c r="A54" s="64">
        <v>41</v>
      </c>
      <c r="B54" s="39"/>
      <c r="C54" s="159" t="s">
        <v>127</v>
      </c>
      <c r="D54" s="158" t="s">
        <v>59</v>
      </c>
      <c r="E54" s="129">
        <v>2.2999999999999998</v>
      </c>
      <c r="F54" s="70"/>
      <c r="G54" s="67"/>
      <c r="H54" s="48">
        <f t="shared" si="6"/>
        <v>0</v>
      </c>
      <c r="I54" s="67"/>
      <c r="J54" s="67"/>
      <c r="K54" s="49">
        <f t="shared" si="7"/>
        <v>0</v>
      </c>
      <c r="L54" s="156">
        <f t="shared" si="8"/>
        <v>0</v>
      </c>
      <c r="M54" s="154">
        <f t="shared" si="9"/>
        <v>0</v>
      </c>
      <c r="N54" s="154">
        <f t="shared" si="10"/>
        <v>0</v>
      </c>
      <c r="O54" s="154">
        <f t="shared" si="11"/>
        <v>0</v>
      </c>
      <c r="P54" s="155">
        <f t="shared" si="12"/>
        <v>0</v>
      </c>
    </row>
    <row r="55" spans="1:16" x14ac:dyDescent="0.2">
      <c r="A55" s="38">
        <v>42</v>
      </c>
      <c r="B55" s="39"/>
      <c r="C55" s="159" t="s">
        <v>128</v>
      </c>
      <c r="D55" s="158" t="s">
        <v>76</v>
      </c>
      <c r="E55" s="129">
        <f>E50</f>
        <v>1.47</v>
      </c>
      <c r="F55" s="70"/>
      <c r="G55" s="67"/>
      <c r="H55" s="48">
        <f t="shared" si="6"/>
        <v>0</v>
      </c>
      <c r="I55" s="67"/>
      <c r="J55" s="67"/>
      <c r="K55" s="49">
        <f t="shared" si="7"/>
        <v>0</v>
      </c>
      <c r="L55" s="156">
        <f t="shared" si="8"/>
        <v>0</v>
      </c>
      <c r="M55" s="154">
        <f t="shared" si="9"/>
        <v>0</v>
      </c>
      <c r="N55" s="154">
        <f t="shared" si="10"/>
        <v>0</v>
      </c>
      <c r="O55" s="154">
        <f t="shared" si="11"/>
        <v>0</v>
      </c>
      <c r="P55" s="155">
        <f t="shared" si="12"/>
        <v>0</v>
      </c>
    </row>
    <row r="56" spans="1:16" x14ac:dyDescent="0.2">
      <c r="A56" s="64">
        <v>43</v>
      </c>
      <c r="B56" s="39"/>
      <c r="C56" s="160" t="s">
        <v>325</v>
      </c>
      <c r="D56" s="158" t="s">
        <v>76</v>
      </c>
      <c r="E56" s="129">
        <f>E55*1.15</f>
        <v>1.6904999999999999</v>
      </c>
      <c r="F56" s="70"/>
      <c r="G56" s="67"/>
      <c r="H56" s="48">
        <f t="shared" si="6"/>
        <v>0</v>
      </c>
      <c r="I56" s="67"/>
      <c r="J56" s="67"/>
      <c r="K56" s="49">
        <f t="shared" si="7"/>
        <v>0</v>
      </c>
      <c r="L56" s="156">
        <f t="shared" si="8"/>
        <v>0</v>
      </c>
      <c r="M56" s="154">
        <f t="shared" si="9"/>
        <v>0</v>
      </c>
      <c r="N56" s="154">
        <f t="shared" si="10"/>
        <v>0</v>
      </c>
      <c r="O56" s="154">
        <f t="shared" si="11"/>
        <v>0</v>
      </c>
      <c r="P56" s="155">
        <f t="shared" si="12"/>
        <v>0</v>
      </c>
    </row>
    <row r="57" spans="1:16" ht="22.5" x14ac:dyDescent="0.2">
      <c r="A57" s="38">
        <v>44</v>
      </c>
      <c r="B57" s="39"/>
      <c r="C57" s="160" t="s">
        <v>326</v>
      </c>
      <c r="D57" s="158" t="s">
        <v>76</v>
      </c>
      <c r="E57" s="129">
        <f>E56</f>
        <v>1.6904999999999999</v>
      </c>
      <c r="F57" s="70"/>
      <c r="G57" s="67"/>
      <c r="H57" s="48">
        <f t="shared" si="6"/>
        <v>0</v>
      </c>
      <c r="I57" s="67"/>
      <c r="J57" s="67"/>
      <c r="K57" s="49">
        <f t="shared" si="7"/>
        <v>0</v>
      </c>
      <c r="L57" s="156">
        <f t="shared" si="8"/>
        <v>0</v>
      </c>
      <c r="M57" s="154">
        <f t="shared" si="9"/>
        <v>0</v>
      </c>
      <c r="N57" s="154">
        <f t="shared" si="10"/>
        <v>0</v>
      </c>
      <c r="O57" s="154">
        <f t="shared" si="11"/>
        <v>0</v>
      </c>
      <c r="P57" s="155">
        <f t="shared" si="12"/>
        <v>0</v>
      </c>
    </row>
    <row r="58" spans="1:16" x14ac:dyDescent="0.2">
      <c r="A58" s="64">
        <v>45</v>
      </c>
      <c r="B58" s="39"/>
      <c r="C58" s="159" t="s">
        <v>119</v>
      </c>
      <c r="D58" s="158" t="s">
        <v>59</v>
      </c>
      <c r="E58" s="129">
        <f>E54</f>
        <v>2.2999999999999998</v>
      </c>
      <c r="F58" s="70"/>
      <c r="G58" s="67"/>
      <c r="H58" s="48">
        <f t="shared" si="6"/>
        <v>0</v>
      </c>
      <c r="I58" s="67"/>
      <c r="J58" s="67"/>
      <c r="K58" s="49">
        <f t="shared" si="7"/>
        <v>0</v>
      </c>
      <c r="L58" s="156">
        <f t="shared" si="8"/>
        <v>0</v>
      </c>
      <c r="M58" s="154">
        <f t="shared" si="9"/>
        <v>0</v>
      </c>
      <c r="N58" s="154">
        <f t="shared" si="10"/>
        <v>0</v>
      </c>
      <c r="O58" s="154">
        <f t="shared" si="11"/>
        <v>0</v>
      </c>
      <c r="P58" s="155">
        <f t="shared" si="12"/>
        <v>0</v>
      </c>
    </row>
    <row r="59" spans="1:16" x14ac:dyDescent="0.2">
      <c r="A59" s="38">
        <v>46</v>
      </c>
      <c r="B59" s="39"/>
      <c r="C59" s="160" t="s">
        <v>129</v>
      </c>
      <c r="D59" s="158" t="s">
        <v>59</v>
      </c>
      <c r="E59" s="129">
        <f>E58*1.1</f>
        <v>2.5299999999999998</v>
      </c>
      <c r="F59" s="70"/>
      <c r="G59" s="67"/>
      <c r="H59" s="48">
        <f t="shared" si="6"/>
        <v>0</v>
      </c>
      <c r="I59" s="67"/>
      <c r="J59" s="67"/>
      <c r="K59" s="49">
        <f t="shared" si="7"/>
        <v>0</v>
      </c>
      <c r="L59" s="156">
        <f t="shared" si="8"/>
        <v>0</v>
      </c>
      <c r="M59" s="154">
        <f t="shared" si="9"/>
        <v>0</v>
      </c>
      <c r="N59" s="154">
        <f t="shared" si="10"/>
        <v>0</v>
      </c>
      <c r="O59" s="154">
        <f t="shared" si="11"/>
        <v>0</v>
      </c>
      <c r="P59" s="155">
        <f t="shared" si="12"/>
        <v>0</v>
      </c>
    </row>
    <row r="60" spans="1:16" ht="22.5" x14ac:dyDescent="0.2">
      <c r="A60" s="64">
        <v>47</v>
      </c>
      <c r="B60" s="39"/>
      <c r="C60" s="159" t="s">
        <v>324</v>
      </c>
      <c r="D60" s="158" t="s">
        <v>76</v>
      </c>
      <c r="E60" s="129">
        <f>E51</f>
        <v>3.4</v>
      </c>
      <c r="F60" s="70"/>
      <c r="G60" s="67"/>
      <c r="H60" s="48">
        <f t="shared" si="6"/>
        <v>0</v>
      </c>
      <c r="I60" s="67"/>
      <c r="J60" s="67"/>
      <c r="K60" s="49">
        <f t="shared" si="7"/>
        <v>0</v>
      </c>
      <c r="L60" s="156">
        <f t="shared" si="8"/>
        <v>0</v>
      </c>
      <c r="M60" s="154">
        <f t="shared" si="9"/>
        <v>0</v>
      </c>
      <c r="N60" s="154">
        <f t="shared" si="10"/>
        <v>0</v>
      </c>
      <c r="O60" s="154">
        <f t="shared" si="11"/>
        <v>0</v>
      </c>
      <c r="P60" s="155">
        <f t="shared" si="12"/>
        <v>0</v>
      </c>
    </row>
    <row r="61" spans="1:16" x14ac:dyDescent="0.2">
      <c r="A61" s="38">
        <v>48</v>
      </c>
      <c r="B61" s="39"/>
      <c r="C61" s="160" t="s">
        <v>120</v>
      </c>
      <c r="D61" s="158" t="s">
        <v>92</v>
      </c>
      <c r="E61" s="129">
        <f>E60*3</f>
        <v>10.199999999999999</v>
      </c>
      <c r="F61" s="70"/>
      <c r="G61" s="67"/>
      <c r="H61" s="48">
        <f t="shared" si="6"/>
        <v>0</v>
      </c>
      <c r="I61" s="67"/>
      <c r="J61" s="67"/>
      <c r="K61" s="49">
        <f t="shared" si="7"/>
        <v>0</v>
      </c>
      <c r="L61" s="156">
        <f t="shared" si="8"/>
        <v>0</v>
      </c>
      <c r="M61" s="154">
        <f t="shared" si="9"/>
        <v>0</v>
      </c>
      <c r="N61" s="154">
        <f t="shared" si="10"/>
        <v>0</v>
      </c>
      <c r="O61" s="154">
        <f t="shared" si="11"/>
        <v>0</v>
      </c>
      <c r="P61" s="155">
        <f t="shared" si="12"/>
        <v>0</v>
      </c>
    </row>
    <row r="62" spans="1:16" x14ac:dyDescent="0.2">
      <c r="A62" s="64">
        <v>49</v>
      </c>
      <c r="B62" s="39"/>
      <c r="C62" s="160" t="s">
        <v>121</v>
      </c>
      <c r="D62" s="158" t="s">
        <v>116</v>
      </c>
      <c r="E62" s="129">
        <f>E60*0.3</f>
        <v>1.02</v>
      </c>
      <c r="F62" s="70"/>
      <c r="G62" s="67"/>
      <c r="H62" s="48">
        <f t="shared" si="6"/>
        <v>0</v>
      </c>
      <c r="I62" s="67"/>
      <c r="J62" s="67"/>
      <c r="K62" s="49">
        <f t="shared" si="7"/>
        <v>0</v>
      </c>
      <c r="L62" s="156">
        <f t="shared" si="8"/>
        <v>0</v>
      </c>
      <c r="M62" s="154">
        <f t="shared" si="9"/>
        <v>0</v>
      </c>
      <c r="N62" s="154">
        <f t="shared" si="10"/>
        <v>0</v>
      </c>
      <c r="O62" s="154">
        <f t="shared" si="11"/>
        <v>0</v>
      </c>
      <c r="P62" s="155">
        <f t="shared" si="12"/>
        <v>0</v>
      </c>
    </row>
    <row r="63" spans="1:16" x14ac:dyDescent="0.2">
      <c r="A63" s="38">
        <v>50</v>
      </c>
      <c r="B63" s="39"/>
      <c r="C63" s="159" t="s">
        <v>130</v>
      </c>
      <c r="D63" s="158" t="s">
        <v>59</v>
      </c>
      <c r="E63" s="129">
        <f>SUM(E64:E65)/1.1</f>
        <v>4.84</v>
      </c>
      <c r="F63" s="70"/>
      <c r="G63" s="67"/>
      <c r="H63" s="48">
        <f t="shared" si="6"/>
        <v>0</v>
      </c>
      <c r="I63" s="67"/>
      <c r="J63" s="67"/>
      <c r="K63" s="49">
        <f t="shared" si="7"/>
        <v>0</v>
      </c>
      <c r="L63" s="156">
        <f t="shared" si="8"/>
        <v>0</v>
      </c>
      <c r="M63" s="154">
        <f t="shared" si="9"/>
        <v>0</v>
      </c>
      <c r="N63" s="154">
        <f t="shared" si="10"/>
        <v>0</v>
      </c>
      <c r="O63" s="154">
        <f t="shared" si="11"/>
        <v>0</v>
      </c>
      <c r="P63" s="155">
        <f t="shared" si="12"/>
        <v>0</v>
      </c>
    </row>
    <row r="64" spans="1:16" x14ac:dyDescent="0.2">
      <c r="A64" s="64">
        <v>51</v>
      </c>
      <c r="B64" s="39"/>
      <c r="C64" s="160" t="s">
        <v>131</v>
      </c>
      <c r="D64" s="158" t="s">
        <v>59</v>
      </c>
      <c r="E64" s="129">
        <f>2.3*1.1</f>
        <v>2.5299999999999998</v>
      </c>
      <c r="F64" s="70"/>
      <c r="G64" s="67"/>
      <c r="H64" s="48">
        <f t="shared" si="6"/>
        <v>0</v>
      </c>
      <c r="I64" s="67"/>
      <c r="J64" s="67"/>
      <c r="K64" s="49">
        <f t="shared" si="7"/>
        <v>0</v>
      </c>
      <c r="L64" s="156">
        <f t="shared" si="8"/>
        <v>0</v>
      </c>
      <c r="M64" s="154">
        <f t="shared" si="9"/>
        <v>0</v>
      </c>
      <c r="N64" s="154">
        <f t="shared" si="10"/>
        <v>0</v>
      </c>
      <c r="O64" s="154">
        <f t="shared" si="11"/>
        <v>0</v>
      </c>
      <c r="P64" s="155">
        <f t="shared" si="12"/>
        <v>0</v>
      </c>
    </row>
    <row r="65" spans="1:16" x14ac:dyDescent="0.2">
      <c r="A65" s="38">
        <v>52</v>
      </c>
      <c r="B65" s="39"/>
      <c r="C65" s="160" t="s">
        <v>132</v>
      </c>
      <c r="D65" s="158" t="s">
        <v>59</v>
      </c>
      <c r="E65" s="129">
        <f>2.54*1.1</f>
        <v>2.7940000000000005</v>
      </c>
      <c r="F65" s="70"/>
      <c r="G65" s="67"/>
      <c r="H65" s="48">
        <f t="shared" si="6"/>
        <v>0</v>
      </c>
      <c r="I65" s="67"/>
      <c r="J65" s="67"/>
      <c r="K65" s="49">
        <f t="shared" si="7"/>
        <v>0</v>
      </c>
      <c r="L65" s="156">
        <f t="shared" si="8"/>
        <v>0</v>
      </c>
      <c r="M65" s="154">
        <f t="shared" si="9"/>
        <v>0</v>
      </c>
      <c r="N65" s="154">
        <f t="shared" si="10"/>
        <v>0</v>
      </c>
      <c r="O65" s="154">
        <f t="shared" si="11"/>
        <v>0</v>
      </c>
      <c r="P65" s="155">
        <f t="shared" si="12"/>
        <v>0</v>
      </c>
    </row>
    <row r="66" spans="1:16" x14ac:dyDescent="0.2">
      <c r="A66" s="64">
        <v>53</v>
      </c>
      <c r="B66" s="39"/>
      <c r="C66" s="157" t="s">
        <v>133</v>
      </c>
      <c r="D66" s="158"/>
      <c r="E66" s="129"/>
      <c r="F66" s="70"/>
      <c r="G66" s="67"/>
      <c r="H66" s="48">
        <f t="shared" si="6"/>
        <v>0</v>
      </c>
      <c r="I66" s="67"/>
      <c r="J66" s="67"/>
      <c r="K66" s="49">
        <f t="shared" si="7"/>
        <v>0</v>
      </c>
      <c r="L66" s="156">
        <f t="shared" si="8"/>
        <v>0</v>
      </c>
      <c r="M66" s="154">
        <f t="shared" si="9"/>
        <v>0</v>
      </c>
      <c r="N66" s="154">
        <f t="shared" si="10"/>
        <v>0</v>
      </c>
      <c r="O66" s="154">
        <f t="shared" si="11"/>
        <v>0</v>
      </c>
      <c r="P66" s="155">
        <f t="shared" si="12"/>
        <v>0</v>
      </c>
    </row>
    <row r="67" spans="1:16" x14ac:dyDescent="0.2">
      <c r="A67" s="38">
        <v>54</v>
      </c>
      <c r="B67" s="39"/>
      <c r="C67" s="159" t="s">
        <v>134</v>
      </c>
      <c r="D67" s="158" t="s">
        <v>61</v>
      </c>
      <c r="E67" s="129">
        <v>1</v>
      </c>
      <c r="F67" s="70"/>
      <c r="G67" s="67"/>
      <c r="H67" s="48">
        <f t="shared" si="6"/>
        <v>0</v>
      </c>
      <c r="I67" s="67"/>
      <c r="J67" s="67"/>
      <c r="K67" s="49">
        <f t="shared" si="7"/>
        <v>0</v>
      </c>
      <c r="L67" s="156">
        <f t="shared" si="8"/>
        <v>0</v>
      </c>
      <c r="M67" s="154">
        <f t="shared" si="9"/>
        <v>0</v>
      </c>
      <c r="N67" s="154">
        <f t="shared" si="10"/>
        <v>0</v>
      </c>
      <c r="O67" s="154">
        <f t="shared" si="11"/>
        <v>0</v>
      </c>
      <c r="P67" s="155">
        <f t="shared" si="12"/>
        <v>0</v>
      </c>
    </row>
    <row r="68" spans="1:16" x14ac:dyDescent="0.2">
      <c r="A68" s="64">
        <v>55</v>
      </c>
      <c r="B68" s="39"/>
      <c r="C68" s="160" t="s">
        <v>135</v>
      </c>
      <c r="D68" s="158" t="s">
        <v>61</v>
      </c>
      <c r="E68" s="129">
        <v>1</v>
      </c>
      <c r="F68" s="70"/>
      <c r="G68" s="67"/>
      <c r="H68" s="48">
        <f t="shared" si="6"/>
        <v>0</v>
      </c>
      <c r="I68" s="67"/>
      <c r="J68" s="67"/>
      <c r="K68" s="49">
        <f t="shared" si="7"/>
        <v>0</v>
      </c>
      <c r="L68" s="156">
        <f t="shared" si="8"/>
        <v>0</v>
      </c>
      <c r="M68" s="154">
        <f t="shared" si="9"/>
        <v>0</v>
      </c>
      <c r="N68" s="154">
        <f t="shared" si="10"/>
        <v>0</v>
      </c>
      <c r="O68" s="154">
        <f t="shared" si="11"/>
        <v>0</v>
      </c>
      <c r="P68" s="155">
        <f t="shared" si="12"/>
        <v>0</v>
      </c>
    </row>
    <row r="69" spans="1:16" ht="22.5" x14ac:dyDescent="0.2">
      <c r="A69" s="38">
        <v>56</v>
      </c>
      <c r="B69" s="39"/>
      <c r="C69" s="160" t="s">
        <v>327</v>
      </c>
      <c r="D69" s="158" t="s">
        <v>61</v>
      </c>
      <c r="E69" s="129">
        <v>1</v>
      </c>
      <c r="F69" s="70"/>
      <c r="G69" s="67"/>
      <c r="H69" s="48">
        <f t="shared" si="6"/>
        <v>0</v>
      </c>
      <c r="I69" s="67"/>
      <c r="J69" s="67"/>
      <c r="K69" s="49">
        <f t="shared" si="7"/>
        <v>0</v>
      </c>
      <c r="L69" s="156">
        <f t="shared" si="8"/>
        <v>0</v>
      </c>
      <c r="M69" s="154">
        <f t="shared" si="9"/>
        <v>0</v>
      </c>
      <c r="N69" s="154">
        <f t="shared" si="10"/>
        <v>0</v>
      </c>
      <c r="O69" s="154">
        <f t="shared" si="11"/>
        <v>0</v>
      </c>
      <c r="P69" s="155">
        <f t="shared" si="12"/>
        <v>0</v>
      </c>
    </row>
    <row r="70" spans="1:16" x14ac:dyDescent="0.2">
      <c r="A70" s="64">
        <v>57</v>
      </c>
      <c r="B70" s="39"/>
      <c r="C70" s="159" t="s">
        <v>136</v>
      </c>
      <c r="D70" s="158" t="s">
        <v>61</v>
      </c>
      <c r="E70" s="129">
        <v>1</v>
      </c>
      <c r="F70" s="70"/>
      <c r="G70" s="67"/>
      <c r="H70" s="48">
        <f t="shared" si="6"/>
        <v>0</v>
      </c>
      <c r="I70" s="67"/>
      <c r="J70" s="67"/>
      <c r="K70" s="49">
        <f t="shared" si="7"/>
        <v>0</v>
      </c>
      <c r="L70" s="156">
        <f t="shared" si="8"/>
        <v>0</v>
      </c>
      <c r="M70" s="154">
        <f t="shared" si="9"/>
        <v>0</v>
      </c>
      <c r="N70" s="154">
        <f t="shared" si="10"/>
        <v>0</v>
      </c>
      <c r="O70" s="154">
        <f t="shared" si="11"/>
        <v>0</v>
      </c>
      <c r="P70" s="155">
        <f t="shared" si="12"/>
        <v>0</v>
      </c>
    </row>
    <row r="71" spans="1:16" x14ac:dyDescent="0.2">
      <c r="A71" s="38">
        <v>58</v>
      </c>
      <c r="B71" s="39"/>
      <c r="C71" s="160" t="s">
        <v>137</v>
      </c>
      <c r="D71" s="158" t="s">
        <v>61</v>
      </c>
      <c r="E71" s="129">
        <v>1</v>
      </c>
      <c r="F71" s="70"/>
      <c r="G71" s="67"/>
      <c r="H71" s="48">
        <f t="shared" si="6"/>
        <v>0</v>
      </c>
      <c r="I71" s="67"/>
      <c r="J71" s="67"/>
      <c r="K71" s="49">
        <f t="shared" si="7"/>
        <v>0</v>
      </c>
      <c r="L71" s="156">
        <f t="shared" si="8"/>
        <v>0</v>
      </c>
      <c r="M71" s="154">
        <f t="shared" si="9"/>
        <v>0</v>
      </c>
      <c r="N71" s="154">
        <f t="shared" si="10"/>
        <v>0</v>
      </c>
      <c r="O71" s="154">
        <f t="shared" si="11"/>
        <v>0</v>
      </c>
      <c r="P71" s="155">
        <f t="shared" si="12"/>
        <v>0</v>
      </c>
    </row>
    <row r="72" spans="1:16" ht="23.25" thickBot="1" x14ac:dyDescent="0.25">
      <c r="A72" s="64">
        <v>59</v>
      </c>
      <c r="B72" s="39"/>
      <c r="C72" s="160" t="s">
        <v>327</v>
      </c>
      <c r="D72" s="158" t="s">
        <v>61</v>
      </c>
      <c r="E72" s="129">
        <v>1</v>
      </c>
      <c r="F72" s="70"/>
      <c r="G72" s="67"/>
      <c r="H72" s="48">
        <f t="shared" si="6"/>
        <v>0</v>
      </c>
      <c r="I72" s="67"/>
      <c r="J72" s="67"/>
      <c r="K72" s="49">
        <f t="shared" si="7"/>
        <v>0</v>
      </c>
      <c r="L72" s="156">
        <f t="shared" si="8"/>
        <v>0</v>
      </c>
      <c r="M72" s="154">
        <f t="shared" si="9"/>
        <v>0</v>
      </c>
      <c r="N72" s="154">
        <f t="shared" si="10"/>
        <v>0</v>
      </c>
      <c r="O72" s="154">
        <f t="shared" si="11"/>
        <v>0</v>
      </c>
      <c r="P72" s="155">
        <f t="shared" si="12"/>
        <v>0</v>
      </c>
    </row>
    <row r="73" spans="1:16" ht="10.7" customHeight="1" thickBot="1" x14ac:dyDescent="0.25">
      <c r="A73" s="250" t="s">
        <v>399</v>
      </c>
      <c r="B73" s="251"/>
      <c r="C73" s="251"/>
      <c r="D73" s="251"/>
      <c r="E73" s="251"/>
      <c r="F73" s="251"/>
      <c r="G73" s="251"/>
      <c r="H73" s="251"/>
      <c r="I73" s="251"/>
      <c r="J73" s="251"/>
      <c r="K73" s="252"/>
      <c r="L73" s="161">
        <f>SUM(L14:L72)</f>
        <v>0</v>
      </c>
      <c r="M73" s="162">
        <f>SUM(M14:M72)</f>
        <v>0</v>
      </c>
      <c r="N73" s="162">
        <f>SUM(N14:N72)</f>
        <v>0</v>
      </c>
      <c r="O73" s="162">
        <f>SUM(O14:O72)</f>
        <v>0</v>
      </c>
      <c r="P73" s="163">
        <f>SUM(P14:P72)</f>
        <v>0</v>
      </c>
    </row>
    <row r="74" spans="1:16" x14ac:dyDescent="0.2">
      <c r="A74" s="17"/>
      <c r="B74" s="17"/>
      <c r="C74" s="141"/>
      <c r="D74" s="141"/>
      <c r="E74" s="141"/>
      <c r="F74" s="141"/>
      <c r="G74" s="141"/>
      <c r="H74" s="141"/>
      <c r="I74" s="141"/>
      <c r="J74" s="141"/>
      <c r="K74" s="141"/>
      <c r="L74" s="141"/>
      <c r="M74" s="141"/>
      <c r="N74" s="141"/>
      <c r="O74" s="141"/>
      <c r="P74" s="141"/>
    </row>
    <row r="75" spans="1:16" x14ac:dyDescent="0.2">
      <c r="A75" s="17"/>
      <c r="B75" s="17"/>
      <c r="C75" s="141"/>
      <c r="D75" s="141"/>
      <c r="E75" s="141"/>
      <c r="F75" s="141"/>
      <c r="G75" s="141"/>
      <c r="H75" s="141"/>
      <c r="I75" s="141"/>
      <c r="J75" s="141"/>
      <c r="K75" s="141"/>
      <c r="L75" s="141"/>
      <c r="M75" s="141"/>
      <c r="N75" s="141"/>
      <c r="O75" s="141"/>
      <c r="P75" s="141"/>
    </row>
    <row r="76" spans="1:16" x14ac:dyDescent="0.2">
      <c r="A76" s="1" t="s">
        <v>14</v>
      </c>
      <c r="B76" s="17"/>
      <c r="C76" s="263">
        <f>'Kops a'!C35:H35</f>
        <v>0</v>
      </c>
      <c r="D76" s="263"/>
      <c r="E76" s="263"/>
      <c r="F76" s="263"/>
      <c r="G76" s="263"/>
      <c r="H76" s="263"/>
      <c r="I76" s="141"/>
      <c r="J76" s="141"/>
      <c r="K76" s="141"/>
      <c r="L76" s="141"/>
      <c r="M76" s="141"/>
      <c r="N76" s="141"/>
      <c r="O76" s="141"/>
      <c r="P76" s="141"/>
    </row>
    <row r="77" spans="1:16" x14ac:dyDescent="0.2">
      <c r="A77" s="17"/>
      <c r="B77" s="17"/>
      <c r="C77" s="260" t="s">
        <v>15</v>
      </c>
      <c r="D77" s="260"/>
      <c r="E77" s="260"/>
      <c r="F77" s="260"/>
      <c r="G77" s="260"/>
      <c r="H77" s="260"/>
      <c r="I77" s="141"/>
      <c r="J77" s="141"/>
      <c r="K77" s="141"/>
      <c r="L77" s="141"/>
      <c r="M77" s="141"/>
      <c r="N77" s="141"/>
      <c r="O77" s="141"/>
      <c r="P77" s="141"/>
    </row>
    <row r="78" spans="1:16" x14ac:dyDescent="0.2">
      <c r="A78" s="17"/>
      <c r="B78" s="17"/>
      <c r="C78" s="141"/>
      <c r="D78" s="141"/>
      <c r="E78" s="141"/>
      <c r="F78" s="141"/>
      <c r="G78" s="141"/>
      <c r="H78" s="141"/>
      <c r="I78" s="141"/>
      <c r="J78" s="141"/>
      <c r="K78" s="141"/>
      <c r="L78" s="141"/>
      <c r="M78" s="141"/>
      <c r="N78" s="141"/>
      <c r="O78" s="141"/>
      <c r="P78" s="141"/>
    </row>
    <row r="79" spans="1:16" x14ac:dyDescent="0.2">
      <c r="A79" s="90" t="str">
        <f>'Kops a'!A38</f>
        <v>Tāme sastādīta 20__. gada __. _________</v>
      </c>
      <c r="B79" s="91"/>
      <c r="C79" s="164"/>
      <c r="D79" s="164"/>
      <c r="E79" s="141"/>
      <c r="F79" s="141"/>
      <c r="G79" s="141"/>
      <c r="H79" s="141"/>
      <c r="I79" s="141"/>
      <c r="J79" s="141"/>
      <c r="K79" s="141"/>
      <c r="L79" s="141"/>
      <c r="M79" s="141"/>
      <c r="N79" s="141"/>
      <c r="O79" s="141"/>
      <c r="P79" s="141"/>
    </row>
    <row r="80" spans="1:16" x14ac:dyDescent="0.2">
      <c r="A80" s="17"/>
      <c r="B80" s="17"/>
      <c r="C80" s="141"/>
      <c r="D80" s="141"/>
      <c r="E80" s="141"/>
      <c r="F80" s="141"/>
      <c r="G80" s="141"/>
      <c r="H80" s="141"/>
      <c r="I80" s="141"/>
      <c r="J80" s="141"/>
      <c r="K80" s="141"/>
      <c r="L80" s="141"/>
      <c r="M80" s="141"/>
      <c r="N80" s="141"/>
      <c r="O80" s="141"/>
      <c r="P80" s="141"/>
    </row>
    <row r="81" spans="1:16" x14ac:dyDescent="0.2">
      <c r="A81" s="1" t="s">
        <v>38</v>
      </c>
      <c r="B81" s="17"/>
      <c r="C81" s="263">
        <f>'Kops a'!C40:H40</f>
        <v>0</v>
      </c>
      <c r="D81" s="263"/>
      <c r="E81" s="263"/>
      <c r="F81" s="263"/>
      <c r="G81" s="263"/>
      <c r="H81" s="263"/>
      <c r="I81" s="141"/>
      <c r="J81" s="141"/>
      <c r="K81" s="141"/>
      <c r="L81" s="141"/>
      <c r="M81" s="141"/>
      <c r="N81" s="141"/>
      <c r="O81" s="141"/>
      <c r="P81" s="141"/>
    </row>
    <row r="82" spans="1:16" x14ac:dyDescent="0.2">
      <c r="A82" s="17"/>
      <c r="B82" s="17"/>
      <c r="C82" s="260" t="s">
        <v>15</v>
      </c>
      <c r="D82" s="260"/>
      <c r="E82" s="260"/>
      <c r="F82" s="260"/>
      <c r="G82" s="260"/>
      <c r="H82" s="260"/>
      <c r="I82" s="141"/>
      <c r="J82" s="141"/>
      <c r="K82" s="141"/>
      <c r="L82" s="141"/>
      <c r="M82" s="141"/>
      <c r="N82" s="141"/>
      <c r="O82" s="141"/>
      <c r="P82" s="141"/>
    </row>
    <row r="83" spans="1:16" x14ac:dyDescent="0.2">
      <c r="A83" s="17"/>
      <c r="B83" s="17"/>
      <c r="C83" s="141"/>
      <c r="D83" s="141"/>
      <c r="E83" s="141"/>
      <c r="F83" s="141"/>
      <c r="G83" s="141"/>
      <c r="H83" s="141"/>
      <c r="I83" s="141"/>
      <c r="J83" s="141"/>
      <c r="K83" s="141"/>
      <c r="L83" s="141"/>
      <c r="M83" s="141"/>
      <c r="N83" s="141"/>
      <c r="O83" s="141"/>
      <c r="P83" s="141"/>
    </row>
    <row r="84" spans="1:16" x14ac:dyDescent="0.2">
      <c r="A84" s="90" t="s">
        <v>55</v>
      </c>
      <c r="B84" s="91"/>
      <c r="C84" s="165">
        <f>'Kops a'!C43</f>
        <v>0</v>
      </c>
      <c r="D84" s="166"/>
      <c r="E84" s="141"/>
      <c r="F84" s="141"/>
      <c r="G84" s="141"/>
      <c r="H84" s="141"/>
      <c r="I84" s="141"/>
      <c r="J84" s="141"/>
      <c r="K84" s="141"/>
      <c r="L84" s="141"/>
      <c r="M84" s="141"/>
      <c r="N84" s="141"/>
      <c r="O84" s="141"/>
      <c r="P84" s="141"/>
    </row>
    <row r="85" spans="1:16" x14ac:dyDescent="0.2">
      <c r="A85" s="17"/>
      <c r="B85" s="17"/>
      <c r="C85" s="141"/>
      <c r="D85" s="141"/>
      <c r="E85" s="141"/>
      <c r="F85" s="141"/>
      <c r="G85" s="141"/>
      <c r="H85" s="141"/>
      <c r="I85" s="141"/>
      <c r="J85" s="141"/>
      <c r="K85" s="141"/>
      <c r="L85" s="141"/>
      <c r="M85" s="141"/>
      <c r="N85" s="141"/>
      <c r="O85" s="141"/>
      <c r="P85" s="141"/>
    </row>
  </sheetData>
  <mergeCells count="22">
    <mergeCell ref="C82:H82"/>
    <mergeCell ref="C4:I4"/>
    <mergeCell ref="F12:K12"/>
    <mergeCell ref="A9:F9"/>
    <mergeCell ref="J9:M9"/>
    <mergeCell ref="D8:L8"/>
    <mergeCell ref="A73:K73"/>
    <mergeCell ref="C76:H76"/>
    <mergeCell ref="C77:H77"/>
    <mergeCell ref="C81:H81"/>
    <mergeCell ref="A12:A13"/>
    <mergeCell ref="B12:B13"/>
    <mergeCell ref="C12:C13"/>
    <mergeCell ref="D12:D13"/>
    <mergeCell ref="E12:E13"/>
    <mergeCell ref="N9:O9"/>
    <mergeCell ref="L12:P12"/>
    <mergeCell ref="C2:I2"/>
    <mergeCell ref="C3:I3"/>
    <mergeCell ref="D5:L5"/>
    <mergeCell ref="D6:L6"/>
    <mergeCell ref="D7:L7"/>
  </mergeCells>
  <conditionalFormatting sqref="A15:B15 B16:B72 A17 A19 A21 A23 A25 A27 A29 A31 A33 A35 A37 A39 A41 A43 A45 A47 A49 A51 A53 A55 A57 A59 A61 A63 A65 A67 A69 A71 C49:E72">
    <cfRule type="cellIs" dxfId="244" priority="56" operator="equal">
      <formula>0</formula>
    </cfRule>
  </conditionalFormatting>
  <conditionalFormatting sqref="N9:O9 L14:P72">
    <cfRule type="cellIs" dxfId="243" priority="55" operator="equal">
      <formula>0</formula>
    </cfRule>
  </conditionalFormatting>
  <conditionalFormatting sqref="C2:I2">
    <cfRule type="cellIs" dxfId="242" priority="52" operator="equal">
      <formula>0</formula>
    </cfRule>
  </conditionalFormatting>
  <conditionalFormatting sqref="O10">
    <cfRule type="cellIs" dxfId="241" priority="51" operator="equal">
      <formula>"20__. gada __. _________"</formula>
    </cfRule>
  </conditionalFormatting>
  <conditionalFormatting sqref="L73:P73">
    <cfRule type="cellIs" dxfId="240" priority="45" operator="equal">
      <formula>0</formula>
    </cfRule>
  </conditionalFormatting>
  <conditionalFormatting sqref="C4:I4">
    <cfRule type="cellIs" dxfId="239" priority="44" operator="equal">
      <formula>0</formula>
    </cfRule>
  </conditionalFormatting>
  <conditionalFormatting sqref="D5:L8">
    <cfRule type="cellIs" dxfId="238" priority="41" operator="equal">
      <formula>0</formula>
    </cfRule>
  </conditionalFormatting>
  <conditionalFormatting sqref="A14:B14 A16 A18 A20 A22 A24 A26 A28 A30 A32 A34 A36 A38 A40 A42 A44 A46 A48 A50 A52 A54 A56 A58 A60 A62 A64 A66 A68 A70 A72">
    <cfRule type="cellIs" dxfId="237" priority="40" operator="equal">
      <formula>0</formula>
    </cfRule>
  </conditionalFormatting>
  <conditionalFormatting sqref="C25:C29 C31:C33">
    <cfRule type="cellIs" dxfId="236" priority="19" operator="equal">
      <formula>0</formula>
    </cfRule>
  </conditionalFormatting>
  <conditionalFormatting sqref="P10">
    <cfRule type="cellIs" dxfId="235" priority="37" operator="equal">
      <formula>"20__. gada __. _________"</formula>
    </cfRule>
  </conditionalFormatting>
  <conditionalFormatting sqref="C81:H81">
    <cfRule type="cellIs" dxfId="234" priority="34" operator="equal">
      <formula>0</formula>
    </cfRule>
  </conditionalFormatting>
  <conditionalFormatting sqref="C76:H76">
    <cfRule type="cellIs" dxfId="233" priority="33" operator="equal">
      <formula>0</formula>
    </cfRule>
  </conditionalFormatting>
  <conditionalFormatting sqref="C81:H81 C84 C76:H76">
    <cfRule type="cellIs" dxfId="232" priority="32" operator="equal">
      <formula>0</formula>
    </cfRule>
  </conditionalFormatting>
  <conditionalFormatting sqref="D1">
    <cfRule type="cellIs" dxfId="231" priority="31" operator="equal">
      <formula>0</formula>
    </cfRule>
  </conditionalFormatting>
  <conditionalFormatting sqref="A9:F9">
    <cfRule type="containsText" dxfId="230" priority="30" operator="containsText" text="Tāme sastādīta  20__. gada tirgus cenās, pamatojoties uz ___ daļas rasējumiem">
      <formula>NOT(ISERROR(SEARCH("Tāme sastādīta  20__. gada tirgus cenās, pamatojoties uz ___ daļas rasējumiem",A9)))</formula>
    </cfRule>
  </conditionalFormatting>
  <conditionalFormatting sqref="D17:E23 E15:E16">
    <cfRule type="cellIs" dxfId="229" priority="29" operator="equal">
      <formula>0</formula>
    </cfRule>
  </conditionalFormatting>
  <conditionalFormatting sqref="C17 C20:C23">
    <cfRule type="cellIs" dxfId="228" priority="28" operator="equal">
      <formula>0</formula>
    </cfRule>
  </conditionalFormatting>
  <conditionalFormatting sqref="E14">
    <cfRule type="cellIs" dxfId="227" priority="27" operator="equal">
      <formula>0</formula>
    </cfRule>
  </conditionalFormatting>
  <conditionalFormatting sqref="C15:C16">
    <cfRule type="cellIs" dxfId="226" priority="25" operator="equal">
      <formula>0</formula>
    </cfRule>
  </conditionalFormatting>
  <conditionalFormatting sqref="D24:E24">
    <cfRule type="cellIs" dxfId="225" priority="11" operator="equal">
      <formula>0</formula>
    </cfRule>
  </conditionalFormatting>
  <conditionalFormatting sqref="C24">
    <cfRule type="cellIs" dxfId="224" priority="10" operator="equal">
      <formula>0</formula>
    </cfRule>
  </conditionalFormatting>
  <conditionalFormatting sqref="D15:D16">
    <cfRule type="cellIs" dxfId="223" priority="26" operator="equal">
      <formula>0</formula>
    </cfRule>
  </conditionalFormatting>
  <conditionalFormatting sqref="D25:E33">
    <cfRule type="cellIs" dxfId="222" priority="20" operator="equal">
      <formula>0</formula>
    </cfRule>
  </conditionalFormatting>
  <conditionalFormatting sqref="D14">
    <cfRule type="cellIs" dxfId="221" priority="24" operator="equal">
      <formula>0</formula>
    </cfRule>
  </conditionalFormatting>
  <conditionalFormatting sqref="C14">
    <cfRule type="cellIs" dxfId="220" priority="23" operator="equal">
      <formula>0</formula>
    </cfRule>
  </conditionalFormatting>
  <conditionalFormatting sqref="C18">
    <cfRule type="cellIs" dxfId="219" priority="22" operator="equal">
      <formula>0</formula>
    </cfRule>
  </conditionalFormatting>
  <conditionalFormatting sqref="C19">
    <cfRule type="cellIs" dxfId="218" priority="21" operator="equal">
      <formula>0</formula>
    </cfRule>
  </conditionalFormatting>
  <conditionalFormatting sqref="C37:E37 D34:E36 C44:E44 D38:E43 D45:E48">
    <cfRule type="cellIs" dxfId="217" priority="16" operator="equal">
      <formula>0</formula>
    </cfRule>
  </conditionalFormatting>
  <conditionalFormatting sqref="C34 C48">
    <cfRule type="cellIs" dxfId="216" priority="15" operator="equal">
      <formula>0</formula>
    </cfRule>
  </conditionalFormatting>
  <conditionalFormatting sqref="C47">
    <cfRule type="cellIs" dxfId="215" priority="14" operator="equal">
      <formula>0</formula>
    </cfRule>
  </conditionalFormatting>
  <conditionalFormatting sqref="C35">
    <cfRule type="cellIs" dxfId="214" priority="13" operator="equal">
      <formula>0</formula>
    </cfRule>
  </conditionalFormatting>
  <conditionalFormatting sqref="C30">
    <cfRule type="cellIs" dxfId="213" priority="9" operator="equal">
      <formula>0</formula>
    </cfRule>
  </conditionalFormatting>
  <conditionalFormatting sqref="C36">
    <cfRule type="cellIs" dxfId="212" priority="8" operator="equal">
      <formula>0</formula>
    </cfRule>
  </conditionalFormatting>
  <conditionalFormatting sqref="C38">
    <cfRule type="cellIs" dxfId="211" priority="7" operator="equal">
      <formula>0</formula>
    </cfRule>
  </conditionalFormatting>
  <conditionalFormatting sqref="C39">
    <cfRule type="cellIs" dxfId="210" priority="6" operator="equal">
      <formula>0</formula>
    </cfRule>
  </conditionalFormatting>
  <conditionalFormatting sqref="C40:C43">
    <cfRule type="cellIs" dxfId="209" priority="5" operator="equal">
      <formula>0</formula>
    </cfRule>
  </conditionalFormatting>
  <conditionalFormatting sqref="C45:C46">
    <cfRule type="cellIs" dxfId="208" priority="4" operator="equal">
      <formula>0</formula>
    </cfRule>
  </conditionalFormatting>
  <conditionalFormatting sqref="A73:K73">
    <cfRule type="containsText" dxfId="207" priority="3" operator="containsText" text="Tiešās izmaksas kopā, t. sk. darba devēja sociālais nodoklis __.__% ">
      <formula>NOT(ISERROR(SEARCH("Tiešās izmaksas kopā, t. sk. darba devēja sociālais nodoklis __.__% ",A73)))</formula>
    </cfRule>
  </conditionalFormatting>
  <conditionalFormatting sqref="I14:J72 F14:G72">
    <cfRule type="cellIs" dxfId="206" priority="2" operator="equal">
      <formula>0</formula>
    </cfRule>
  </conditionalFormatting>
  <conditionalFormatting sqref="H14:H72 K14:K72">
    <cfRule type="cellIs" dxfId="205" priority="1" operator="equal">
      <formula>0</formula>
    </cfRule>
  </conditionalFormatting>
  <pageMargins left="0.7" right="0.7" top="0.75" bottom="0.75" header="0.3" footer="0.3"/>
  <pageSetup scale="88" fitToHeight="0" orientation="landscape" horizontalDpi="1200" verticalDpi="1200" r:id="rId1"/>
  <legacyDrawing r:id="rId2"/>
  <extLst>
    <ext xmlns:x14="http://schemas.microsoft.com/office/spreadsheetml/2009/9/main" uri="{78C0D931-6437-407d-A8EE-F0AAD7539E65}">
      <x14:conditionalFormattings>
        <x14:conditionalFormatting xmlns:xm="http://schemas.microsoft.com/office/excel/2006/main">
          <x14:cfRule type="containsText" priority="36" operator="containsText" id="{D422C369-7259-49E7-A89B-9D562DEE2E41}">
            <xm:f>NOT(ISERROR(SEARCH("Tāme sastādīta ____. gada ___. ______________",A79)))</xm:f>
            <xm:f>"Tāme sastādīta ____. gada ___. ______________"</xm:f>
            <x14:dxf>
              <font>
                <color auto="1"/>
              </font>
              <fill>
                <patternFill>
                  <bgColor rgb="FFC6EFCE"/>
                </patternFill>
              </fill>
            </x14:dxf>
          </x14:cfRule>
          <xm:sqref>A79</xm:sqref>
        </x14:conditionalFormatting>
        <x14:conditionalFormatting xmlns:xm="http://schemas.microsoft.com/office/excel/2006/main">
          <x14:cfRule type="containsText" priority="35" operator="containsText" id="{D859E3E6-089F-4F16-889A-98EF63E5F3AC}">
            <xm:f>NOT(ISERROR(SEARCH("Sertifikāta Nr. _________________________________",A84)))</xm:f>
            <xm:f>"Sertifikāta Nr. _________________________________"</xm:f>
            <x14:dxf>
              <font>
                <color auto="1"/>
              </font>
              <fill>
                <patternFill>
                  <bgColor rgb="FFC6EFCE"/>
                </patternFill>
              </fill>
            </x14:dxf>
          </x14:cfRule>
          <xm:sqref>A84</xm:sqref>
        </x14:conditionalFormatting>
      </x14:conditionalFormatting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Q34"/>
  <sheetViews>
    <sheetView zoomScale="85" zoomScaleNormal="85" workbookViewId="0">
      <selection activeCell="F14" sqref="F14:K14"/>
    </sheetView>
  </sheetViews>
  <sheetFormatPr defaultColWidth="9.140625" defaultRowHeight="11.25" x14ac:dyDescent="0.2"/>
  <cols>
    <col min="1" max="1" width="4.5703125" style="1" customWidth="1"/>
    <col min="2" max="2" width="5.28515625" style="1" customWidth="1"/>
    <col min="3" max="3" width="38.42578125" style="136" customWidth="1"/>
    <col min="4" max="4" width="5.85546875" style="136" customWidth="1"/>
    <col min="5" max="5" width="8.7109375" style="136" customWidth="1"/>
    <col min="6" max="6" width="5.42578125" style="136" customWidth="1"/>
    <col min="7" max="7" width="4.85546875" style="136" customWidth="1"/>
    <col min="8" max="10" width="6.7109375" style="136" customWidth="1"/>
    <col min="11" max="11" width="7" style="136" customWidth="1"/>
    <col min="12" max="15" width="7.7109375" style="136" customWidth="1"/>
    <col min="16" max="16" width="9" style="136" customWidth="1"/>
    <col min="17" max="17" width="9.140625" style="136"/>
    <col min="18" max="16384" width="9.140625" style="1"/>
  </cols>
  <sheetData>
    <row r="1" spans="1:16" x14ac:dyDescent="0.2">
      <c r="A1" s="23"/>
      <c r="B1" s="23"/>
      <c r="C1" s="133" t="s">
        <v>39</v>
      </c>
      <c r="D1" s="134">
        <f>'Kops a'!A18</f>
        <v>0</v>
      </c>
      <c r="E1" s="135"/>
      <c r="F1" s="135"/>
      <c r="G1" s="135"/>
      <c r="H1" s="135"/>
      <c r="I1" s="135"/>
      <c r="J1" s="135"/>
      <c r="N1" s="137"/>
      <c r="O1" s="133"/>
      <c r="P1" s="138"/>
    </row>
    <row r="2" spans="1:16" x14ac:dyDescent="0.2">
      <c r="A2" s="29"/>
      <c r="B2" s="29"/>
      <c r="C2" s="257" t="s">
        <v>138</v>
      </c>
      <c r="D2" s="257"/>
      <c r="E2" s="257"/>
      <c r="F2" s="257"/>
      <c r="G2" s="257"/>
      <c r="H2" s="257"/>
      <c r="I2" s="257"/>
      <c r="J2" s="139"/>
    </row>
    <row r="3" spans="1:16" x14ac:dyDescent="0.2">
      <c r="A3" s="30"/>
      <c r="B3" s="30"/>
      <c r="C3" s="258" t="s">
        <v>18</v>
      </c>
      <c r="D3" s="258"/>
      <c r="E3" s="258"/>
      <c r="F3" s="258"/>
      <c r="G3" s="258"/>
      <c r="H3" s="258"/>
      <c r="I3" s="258"/>
      <c r="J3" s="140"/>
    </row>
    <row r="4" spans="1:16" x14ac:dyDescent="0.2">
      <c r="A4" s="30"/>
      <c r="B4" s="30"/>
      <c r="C4" s="261" t="s">
        <v>53</v>
      </c>
      <c r="D4" s="261"/>
      <c r="E4" s="261"/>
      <c r="F4" s="261"/>
      <c r="G4" s="261"/>
      <c r="H4" s="261"/>
      <c r="I4" s="261"/>
      <c r="J4" s="140"/>
    </row>
    <row r="5" spans="1:16" x14ac:dyDescent="0.2">
      <c r="A5" s="23"/>
      <c r="B5" s="23"/>
      <c r="C5" s="133" t="s">
        <v>5</v>
      </c>
      <c r="D5" s="259" t="str">
        <f>'Kops a'!D6</f>
        <v>Daudzdzīvokļu dzīvojamās ēkas vienkāršotā atjaunošana</v>
      </c>
      <c r="E5" s="259"/>
      <c r="F5" s="259"/>
      <c r="G5" s="259"/>
      <c r="H5" s="259"/>
      <c r="I5" s="259"/>
      <c r="J5" s="259"/>
      <c r="K5" s="259"/>
      <c r="L5" s="259"/>
      <c r="M5" s="141"/>
      <c r="N5" s="141"/>
      <c r="O5" s="141"/>
      <c r="P5" s="141"/>
    </row>
    <row r="6" spans="1:16" x14ac:dyDescent="0.2">
      <c r="A6" s="23"/>
      <c r="B6" s="23"/>
      <c r="C6" s="133" t="s">
        <v>6</v>
      </c>
      <c r="D6" s="259" t="str">
        <f>'Kops a'!D7</f>
        <v>Daudzdzīvokļu dzīvojamās ēkas vienkāršotā atjaunošana</v>
      </c>
      <c r="E6" s="259"/>
      <c r="F6" s="259"/>
      <c r="G6" s="259"/>
      <c r="H6" s="259"/>
      <c r="I6" s="259"/>
      <c r="J6" s="259"/>
      <c r="K6" s="259"/>
      <c r="L6" s="259"/>
      <c r="M6" s="141"/>
      <c r="N6" s="141"/>
      <c r="O6" s="141"/>
      <c r="P6" s="141"/>
    </row>
    <row r="7" spans="1:16" x14ac:dyDescent="0.2">
      <c r="A7" s="23"/>
      <c r="B7" s="23"/>
      <c r="C7" s="133" t="s">
        <v>7</v>
      </c>
      <c r="D7" s="259" t="str">
        <f>'Kops a'!D8</f>
        <v>Tirgus iela 2, Valmiera</v>
      </c>
      <c r="E7" s="259"/>
      <c r="F7" s="259"/>
      <c r="G7" s="259"/>
      <c r="H7" s="259"/>
      <c r="I7" s="259"/>
      <c r="J7" s="259"/>
      <c r="K7" s="259"/>
      <c r="L7" s="259"/>
      <c r="M7" s="141"/>
      <c r="N7" s="141"/>
      <c r="O7" s="141"/>
      <c r="P7" s="141"/>
    </row>
    <row r="8" spans="1:16" x14ac:dyDescent="0.2">
      <c r="A8" s="23"/>
      <c r="B8" s="23"/>
      <c r="C8" s="142" t="s">
        <v>21</v>
      </c>
      <c r="D8" s="259">
        <f>'Kops a'!D9</f>
        <v>0</v>
      </c>
      <c r="E8" s="259"/>
      <c r="F8" s="259"/>
      <c r="G8" s="259"/>
      <c r="H8" s="259"/>
      <c r="I8" s="259"/>
      <c r="J8" s="259"/>
      <c r="K8" s="259"/>
      <c r="L8" s="259"/>
      <c r="M8" s="141"/>
      <c r="N8" s="141"/>
      <c r="O8" s="141"/>
      <c r="P8" s="141"/>
    </row>
    <row r="9" spans="1:16" ht="11.25" customHeight="1" x14ac:dyDescent="0.2">
      <c r="A9" s="234" t="s">
        <v>401</v>
      </c>
      <c r="B9" s="234"/>
      <c r="C9" s="234"/>
      <c r="D9" s="234"/>
      <c r="E9" s="234"/>
      <c r="F9" s="234"/>
      <c r="G9" s="143"/>
      <c r="H9" s="143"/>
      <c r="I9" s="143"/>
      <c r="J9" s="262" t="s">
        <v>40</v>
      </c>
      <c r="K9" s="262"/>
      <c r="L9" s="262"/>
      <c r="M9" s="262"/>
      <c r="N9" s="253">
        <f>P22</f>
        <v>0</v>
      </c>
      <c r="O9" s="253"/>
      <c r="P9" s="143"/>
    </row>
    <row r="10" spans="1:16" x14ac:dyDescent="0.2">
      <c r="A10" s="32"/>
      <c r="B10" s="33"/>
      <c r="C10" s="142"/>
      <c r="D10" s="135"/>
      <c r="E10" s="135"/>
      <c r="F10" s="135"/>
      <c r="G10" s="135"/>
      <c r="H10" s="135"/>
      <c r="I10" s="135"/>
      <c r="J10" s="135"/>
      <c r="K10" s="135"/>
      <c r="L10" s="139"/>
      <c r="M10" s="139"/>
      <c r="O10" s="144"/>
      <c r="P10" s="145" t="str">
        <f>A28</f>
        <v>Tāme sastādīta 20__. gada __. _________</v>
      </c>
    </row>
    <row r="11" spans="1:16" ht="12" thickBot="1" x14ac:dyDescent="0.25">
      <c r="A11" s="32"/>
      <c r="B11" s="33"/>
      <c r="C11" s="142"/>
      <c r="D11" s="135"/>
      <c r="E11" s="135"/>
      <c r="F11" s="135"/>
      <c r="G11" s="135"/>
      <c r="H11" s="135"/>
      <c r="I11" s="135"/>
      <c r="J11" s="135"/>
      <c r="K11" s="135"/>
      <c r="L11" s="146"/>
      <c r="M11" s="146"/>
      <c r="N11" s="147"/>
      <c r="O11" s="137"/>
      <c r="P11" s="135"/>
    </row>
    <row r="12" spans="1:16" x14ac:dyDescent="0.2">
      <c r="A12" s="206" t="s">
        <v>24</v>
      </c>
      <c r="B12" s="240" t="s">
        <v>41</v>
      </c>
      <c r="C12" s="255" t="s">
        <v>42</v>
      </c>
      <c r="D12" s="267" t="s">
        <v>43</v>
      </c>
      <c r="E12" s="269" t="s">
        <v>44</v>
      </c>
      <c r="F12" s="254" t="s">
        <v>45</v>
      </c>
      <c r="G12" s="255"/>
      <c r="H12" s="255"/>
      <c r="I12" s="255"/>
      <c r="J12" s="255"/>
      <c r="K12" s="256"/>
      <c r="L12" s="254" t="s">
        <v>46</v>
      </c>
      <c r="M12" s="255"/>
      <c r="N12" s="255"/>
      <c r="O12" s="255"/>
      <c r="P12" s="256"/>
    </row>
    <row r="13" spans="1:16" ht="126.75" customHeight="1" thickBot="1" x14ac:dyDescent="0.25">
      <c r="A13" s="239"/>
      <c r="B13" s="241"/>
      <c r="C13" s="266"/>
      <c r="D13" s="268"/>
      <c r="E13" s="270"/>
      <c r="F13" s="148" t="s">
        <v>47</v>
      </c>
      <c r="G13" s="149" t="s">
        <v>48</v>
      </c>
      <c r="H13" s="149" t="s">
        <v>49</v>
      </c>
      <c r="I13" s="149" t="s">
        <v>50</v>
      </c>
      <c r="J13" s="149" t="s">
        <v>51</v>
      </c>
      <c r="K13" s="150" t="s">
        <v>52</v>
      </c>
      <c r="L13" s="148" t="s">
        <v>47</v>
      </c>
      <c r="M13" s="149" t="s">
        <v>49</v>
      </c>
      <c r="N13" s="149" t="s">
        <v>50</v>
      </c>
      <c r="O13" s="149" t="s">
        <v>51</v>
      </c>
      <c r="P13" s="150" t="s">
        <v>52</v>
      </c>
    </row>
    <row r="14" spans="1:16" ht="33.75" x14ac:dyDescent="0.2">
      <c r="A14" s="64">
        <v>1</v>
      </c>
      <c r="B14" s="65"/>
      <c r="C14" s="173" t="s">
        <v>139</v>
      </c>
      <c r="D14" s="174" t="s">
        <v>76</v>
      </c>
      <c r="E14" s="129">
        <v>133.13</v>
      </c>
      <c r="F14" s="70"/>
      <c r="G14" s="67"/>
      <c r="H14" s="48">
        <f>ROUND(F14*G14,2)</f>
        <v>0</v>
      </c>
      <c r="I14" s="67"/>
      <c r="J14" s="67"/>
      <c r="K14" s="49">
        <f t="shared" ref="K14" si="0">SUM(H14:J14)</f>
        <v>0</v>
      </c>
      <c r="L14" s="151">
        <f t="shared" ref="L14:L21" si="1">ROUND(E14*F14,2)</f>
        <v>0</v>
      </c>
      <c r="M14" s="152">
        <f t="shared" ref="M14:M21" si="2">ROUND(H14*E14,2)</f>
        <v>0</v>
      </c>
      <c r="N14" s="152">
        <f t="shared" ref="N14:N21" si="3">ROUND(I14*E14,2)</f>
        <v>0</v>
      </c>
      <c r="O14" s="152">
        <f t="shared" ref="O14:O21" si="4">ROUND(J14*E14,2)</f>
        <v>0</v>
      </c>
      <c r="P14" s="153">
        <f t="shared" ref="P14:P21" si="5">SUM(M14:O14)</f>
        <v>0</v>
      </c>
    </row>
    <row r="15" spans="1:16" ht="22.5" x14ac:dyDescent="0.2">
      <c r="A15" s="38">
        <v>2</v>
      </c>
      <c r="B15" s="39"/>
      <c r="C15" s="175" t="s">
        <v>140</v>
      </c>
      <c r="D15" s="169" t="s">
        <v>76</v>
      </c>
      <c r="E15" s="129">
        <f>E14</f>
        <v>133.13</v>
      </c>
      <c r="F15" s="70"/>
      <c r="G15" s="67"/>
      <c r="H15" s="48">
        <f t="shared" ref="H15:H21" si="6">ROUND(F15*G15,2)</f>
        <v>0</v>
      </c>
      <c r="I15" s="67"/>
      <c r="J15" s="67"/>
      <c r="K15" s="49">
        <f t="shared" ref="K15:K21" si="7">SUM(H15:J15)</f>
        <v>0</v>
      </c>
      <c r="L15" s="156">
        <f t="shared" si="1"/>
        <v>0</v>
      </c>
      <c r="M15" s="154">
        <f t="shared" si="2"/>
        <v>0</v>
      </c>
      <c r="N15" s="154">
        <f t="shared" si="3"/>
        <v>0</v>
      </c>
      <c r="O15" s="154">
        <f t="shared" si="4"/>
        <v>0</v>
      </c>
      <c r="P15" s="155">
        <f t="shared" si="5"/>
        <v>0</v>
      </c>
    </row>
    <row r="16" spans="1:16" x14ac:dyDescent="0.2">
      <c r="A16" s="64">
        <v>3</v>
      </c>
      <c r="B16" s="39"/>
      <c r="C16" s="117" t="s">
        <v>141</v>
      </c>
      <c r="D16" s="169" t="s">
        <v>76</v>
      </c>
      <c r="E16" s="129">
        <f>E15</f>
        <v>133.13</v>
      </c>
      <c r="F16" s="70"/>
      <c r="G16" s="67"/>
      <c r="H16" s="48">
        <f t="shared" si="6"/>
        <v>0</v>
      </c>
      <c r="I16" s="67"/>
      <c r="J16" s="67"/>
      <c r="K16" s="49">
        <f t="shared" si="7"/>
        <v>0</v>
      </c>
      <c r="L16" s="156">
        <f t="shared" si="1"/>
        <v>0</v>
      </c>
      <c r="M16" s="154">
        <f t="shared" si="2"/>
        <v>0</v>
      </c>
      <c r="N16" s="154">
        <f t="shared" si="3"/>
        <v>0</v>
      </c>
      <c r="O16" s="154">
        <f t="shared" si="4"/>
        <v>0</v>
      </c>
      <c r="P16" s="155">
        <f t="shared" si="5"/>
        <v>0</v>
      </c>
    </row>
    <row r="17" spans="1:16" x14ac:dyDescent="0.2">
      <c r="A17" s="38">
        <v>4</v>
      </c>
      <c r="B17" s="39"/>
      <c r="C17" s="159" t="s">
        <v>142</v>
      </c>
      <c r="D17" s="158" t="s">
        <v>76</v>
      </c>
      <c r="E17" s="129">
        <f>E14</f>
        <v>133.13</v>
      </c>
      <c r="F17" s="70"/>
      <c r="G17" s="67"/>
      <c r="H17" s="48">
        <f t="shared" si="6"/>
        <v>0</v>
      </c>
      <c r="I17" s="67"/>
      <c r="J17" s="67"/>
      <c r="K17" s="49">
        <f t="shared" si="7"/>
        <v>0</v>
      </c>
      <c r="L17" s="156">
        <f t="shared" si="1"/>
        <v>0</v>
      </c>
      <c r="M17" s="154">
        <f t="shared" si="2"/>
        <v>0</v>
      </c>
      <c r="N17" s="154">
        <f t="shared" si="3"/>
        <v>0</v>
      </c>
      <c r="O17" s="154">
        <f t="shared" si="4"/>
        <v>0</v>
      </c>
      <c r="P17" s="155">
        <f t="shared" si="5"/>
        <v>0</v>
      </c>
    </row>
    <row r="18" spans="1:16" ht="22.5" x14ac:dyDescent="0.2">
      <c r="A18" s="64">
        <v>5</v>
      </c>
      <c r="B18" s="39"/>
      <c r="C18" s="160" t="s">
        <v>328</v>
      </c>
      <c r="D18" s="158" t="s">
        <v>116</v>
      </c>
      <c r="E18" s="129">
        <f>E17*0.1</f>
        <v>13.313000000000001</v>
      </c>
      <c r="F18" s="70"/>
      <c r="G18" s="67"/>
      <c r="H18" s="48">
        <f t="shared" si="6"/>
        <v>0</v>
      </c>
      <c r="I18" s="67"/>
      <c r="J18" s="67"/>
      <c r="K18" s="49">
        <f t="shared" si="7"/>
        <v>0</v>
      </c>
      <c r="L18" s="156">
        <f t="shared" si="1"/>
        <v>0</v>
      </c>
      <c r="M18" s="154">
        <f t="shared" si="2"/>
        <v>0</v>
      </c>
      <c r="N18" s="154">
        <f t="shared" si="3"/>
        <v>0</v>
      </c>
      <c r="O18" s="154">
        <f t="shared" si="4"/>
        <v>0</v>
      </c>
      <c r="P18" s="155">
        <f t="shared" si="5"/>
        <v>0</v>
      </c>
    </row>
    <row r="19" spans="1:16" x14ac:dyDescent="0.2">
      <c r="A19" s="38">
        <v>6</v>
      </c>
      <c r="B19" s="39"/>
      <c r="C19" s="159" t="s">
        <v>143</v>
      </c>
      <c r="D19" s="158" t="s">
        <v>76</v>
      </c>
      <c r="E19" s="129">
        <f>E17</f>
        <v>133.13</v>
      </c>
      <c r="F19" s="70"/>
      <c r="G19" s="67"/>
      <c r="H19" s="48">
        <f t="shared" si="6"/>
        <v>0</v>
      </c>
      <c r="I19" s="67"/>
      <c r="J19" s="67"/>
      <c r="K19" s="49">
        <f t="shared" si="7"/>
        <v>0</v>
      </c>
      <c r="L19" s="156">
        <f t="shared" si="1"/>
        <v>0</v>
      </c>
      <c r="M19" s="154">
        <f t="shared" si="2"/>
        <v>0</v>
      </c>
      <c r="N19" s="154">
        <f t="shared" si="3"/>
        <v>0</v>
      </c>
      <c r="O19" s="154">
        <f t="shared" si="4"/>
        <v>0</v>
      </c>
      <c r="P19" s="155">
        <f t="shared" si="5"/>
        <v>0</v>
      </c>
    </row>
    <row r="20" spans="1:16" ht="22.5" x14ac:dyDescent="0.2">
      <c r="A20" s="64">
        <v>7</v>
      </c>
      <c r="B20" s="39"/>
      <c r="C20" s="160" t="s">
        <v>329</v>
      </c>
      <c r="D20" s="158" t="s">
        <v>76</v>
      </c>
      <c r="E20" s="129">
        <f>E19*1.1</f>
        <v>146.44300000000001</v>
      </c>
      <c r="F20" s="70"/>
      <c r="G20" s="67"/>
      <c r="H20" s="48">
        <f t="shared" si="6"/>
        <v>0</v>
      </c>
      <c r="I20" s="67"/>
      <c r="J20" s="67"/>
      <c r="K20" s="49">
        <f t="shared" si="7"/>
        <v>0</v>
      </c>
      <c r="L20" s="156">
        <f t="shared" si="1"/>
        <v>0</v>
      </c>
      <c r="M20" s="154">
        <f t="shared" si="2"/>
        <v>0</v>
      </c>
      <c r="N20" s="154">
        <f t="shared" si="3"/>
        <v>0</v>
      </c>
      <c r="O20" s="154">
        <f t="shared" si="4"/>
        <v>0</v>
      </c>
      <c r="P20" s="155">
        <f t="shared" si="5"/>
        <v>0</v>
      </c>
    </row>
    <row r="21" spans="1:16" ht="23.25" thickBot="1" x14ac:dyDescent="0.25">
      <c r="A21" s="38">
        <v>8</v>
      </c>
      <c r="B21" s="39"/>
      <c r="C21" s="160" t="s">
        <v>330</v>
      </c>
      <c r="D21" s="158" t="s">
        <v>92</v>
      </c>
      <c r="E21" s="129">
        <f>E19*6</f>
        <v>798.78</v>
      </c>
      <c r="F21" s="70"/>
      <c r="G21" s="67"/>
      <c r="H21" s="48">
        <f t="shared" si="6"/>
        <v>0</v>
      </c>
      <c r="I21" s="67"/>
      <c r="J21" s="67"/>
      <c r="K21" s="49">
        <f t="shared" si="7"/>
        <v>0</v>
      </c>
      <c r="L21" s="156">
        <f t="shared" si="1"/>
        <v>0</v>
      </c>
      <c r="M21" s="154">
        <f t="shared" si="2"/>
        <v>0</v>
      </c>
      <c r="N21" s="154">
        <f t="shared" si="3"/>
        <v>0</v>
      </c>
      <c r="O21" s="154">
        <f t="shared" si="4"/>
        <v>0</v>
      </c>
      <c r="P21" s="155">
        <f t="shared" si="5"/>
        <v>0</v>
      </c>
    </row>
    <row r="22" spans="1:16" ht="10.7" customHeight="1" thickBot="1" x14ac:dyDescent="0.25">
      <c r="A22" s="250" t="s">
        <v>399</v>
      </c>
      <c r="B22" s="251"/>
      <c r="C22" s="251"/>
      <c r="D22" s="251"/>
      <c r="E22" s="251"/>
      <c r="F22" s="251"/>
      <c r="G22" s="251"/>
      <c r="H22" s="251"/>
      <c r="I22" s="251"/>
      <c r="J22" s="251"/>
      <c r="K22" s="252"/>
      <c r="L22" s="161">
        <f>SUM(L14:L21)</f>
        <v>0</v>
      </c>
      <c r="M22" s="162">
        <f>SUM(M14:M21)</f>
        <v>0</v>
      </c>
      <c r="N22" s="162">
        <f>SUM(N14:N21)</f>
        <v>0</v>
      </c>
      <c r="O22" s="162">
        <f>SUM(O14:O21)</f>
        <v>0</v>
      </c>
      <c r="P22" s="163">
        <f>SUM(P14:P21)</f>
        <v>0</v>
      </c>
    </row>
    <row r="23" spans="1:16" x14ac:dyDescent="0.2">
      <c r="A23" s="17"/>
      <c r="B23" s="17"/>
      <c r="C23" s="141"/>
      <c r="D23" s="141"/>
      <c r="E23" s="141"/>
      <c r="F23" s="141"/>
      <c r="G23" s="141"/>
      <c r="H23" s="141"/>
      <c r="I23" s="141"/>
      <c r="J23" s="141"/>
      <c r="K23" s="141"/>
      <c r="L23" s="141"/>
      <c r="M23" s="141"/>
      <c r="N23" s="141"/>
      <c r="O23" s="141"/>
      <c r="P23" s="141"/>
    </row>
    <row r="24" spans="1:16" x14ac:dyDescent="0.2">
      <c r="A24" s="17"/>
      <c r="B24" s="17"/>
      <c r="C24" s="141"/>
      <c r="D24" s="141"/>
      <c r="E24" s="141"/>
      <c r="F24" s="141"/>
      <c r="G24" s="141"/>
      <c r="H24" s="141"/>
      <c r="I24" s="141"/>
      <c r="J24" s="141"/>
      <c r="K24" s="141"/>
      <c r="L24" s="141"/>
      <c r="M24" s="141"/>
      <c r="N24" s="141"/>
      <c r="O24" s="141"/>
      <c r="P24" s="141"/>
    </row>
    <row r="25" spans="1:16" x14ac:dyDescent="0.2">
      <c r="A25" s="1" t="s">
        <v>14</v>
      </c>
      <c r="B25" s="17"/>
      <c r="C25" s="263">
        <f>'Kops a'!C35:H35</f>
        <v>0</v>
      </c>
      <c r="D25" s="263"/>
      <c r="E25" s="263"/>
      <c r="F25" s="263"/>
      <c r="G25" s="263"/>
      <c r="H25" s="263"/>
      <c r="I25" s="141"/>
      <c r="J25" s="141"/>
      <c r="K25" s="141"/>
      <c r="L25" s="141"/>
      <c r="M25" s="141"/>
      <c r="N25" s="141"/>
      <c r="O25" s="141"/>
      <c r="P25" s="141"/>
    </row>
    <row r="26" spans="1:16" x14ac:dyDescent="0.2">
      <c r="A26" s="17"/>
      <c r="B26" s="17"/>
      <c r="C26" s="260" t="s">
        <v>15</v>
      </c>
      <c r="D26" s="260"/>
      <c r="E26" s="260"/>
      <c r="F26" s="260"/>
      <c r="G26" s="260"/>
      <c r="H26" s="260"/>
      <c r="I26" s="141"/>
      <c r="J26" s="141"/>
      <c r="K26" s="141"/>
      <c r="L26" s="141"/>
      <c r="M26" s="141"/>
      <c r="N26" s="141"/>
      <c r="O26" s="141"/>
      <c r="P26" s="141"/>
    </row>
    <row r="27" spans="1:16" x14ac:dyDescent="0.2">
      <c r="A27" s="17"/>
      <c r="B27" s="17"/>
      <c r="C27" s="141"/>
      <c r="D27" s="141"/>
      <c r="E27" s="141"/>
      <c r="F27" s="141"/>
      <c r="G27" s="141"/>
      <c r="H27" s="141"/>
      <c r="I27" s="141"/>
      <c r="J27" s="141"/>
      <c r="K27" s="141"/>
      <c r="L27" s="141"/>
      <c r="M27" s="141"/>
      <c r="N27" s="141"/>
      <c r="O27" s="141"/>
      <c r="P27" s="141"/>
    </row>
    <row r="28" spans="1:16" x14ac:dyDescent="0.2">
      <c r="A28" s="90" t="str">
        <f>'Kops a'!A38</f>
        <v>Tāme sastādīta 20__. gada __. _________</v>
      </c>
      <c r="B28" s="91"/>
      <c r="C28" s="164"/>
      <c r="D28" s="164"/>
      <c r="E28" s="141"/>
      <c r="F28" s="141"/>
      <c r="G28" s="141"/>
      <c r="H28" s="141"/>
      <c r="I28" s="141"/>
      <c r="J28" s="141"/>
      <c r="K28" s="141"/>
      <c r="L28" s="141"/>
      <c r="M28" s="141"/>
      <c r="N28" s="141"/>
      <c r="O28" s="141"/>
      <c r="P28" s="141"/>
    </row>
    <row r="29" spans="1:16" x14ac:dyDescent="0.2">
      <c r="A29" s="17"/>
      <c r="B29" s="17"/>
      <c r="C29" s="141"/>
      <c r="D29" s="141"/>
      <c r="E29" s="141"/>
      <c r="F29" s="141"/>
      <c r="G29" s="141"/>
      <c r="H29" s="141"/>
      <c r="I29" s="141"/>
      <c r="J29" s="141"/>
      <c r="K29" s="141"/>
      <c r="L29" s="141"/>
      <c r="M29" s="141"/>
      <c r="N29" s="141"/>
      <c r="O29" s="141"/>
      <c r="P29" s="141"/>
    </row>
    <row r="30" spans="1:16" x14ac:dyDescent="0.2">
      <c r="A30" s="1" t="s">
        <v>38</v>
      </c>
      <c r="B30" s="17"/>
      <c r="C30" s="263">
        <f>'Kops a'!C40:H40</f>
        <v>0</v>
      </c>
      <c r="D30" s="263"/>
      <c r="E30" s="263"/>
      <c r="F30" s="263"/>
      <c r="G30" s="263"/>
      <c r="H30" s="263"/>
      <c r="I30" s="141"/>
      <c r="J30" s="141"/>
      <c r="K30" s="141"/>
      <c r="L30" s="141"/>
      <c r="M30" s="141"/>
      <c r="N30" s="141"/>
      <c r="O30" s="141"/>
      <c r="P30" s="141"/>
    </row>
    <row r="31" spans="1:16" x14ac:dyDescent="0.2">
      <c r="A31" s="17"/>
      <c r="B31" s="17"/>
      <c r="C31" s="260" t="s">
        <v>15</v>
      </c>
      <c r="D31" s="260"/>
      <c r="E31" s="260"/>
      <c r="F31" s="260"/>
      <c r="G31" s="260"/>
      <c r="H31" s="260"/>
      <c r="I31" s="141"/>
      <c r="J31" s="141"/>
      <c r="K31" s="141"/>
      <c r="L31" s="141"/>
      <c r="M31" s="141"/>
      <c r="N31" s="141"/>
      <c r="O31" s="141"/>
      <c r="P31" s="141"/>
    </row>
    <row r="32" spans="1:16" x14ac:dyDescent="0.2">
      <c r="A32" s="17"/>
      <c r="B32" s="17"/>
      <c r="C32" s="141"/>
      <c r="D32" s="141"/>
      <c r="E32" s="141"/>
      <c r="F32" s="141"/>
      <c r="G32" s="141"/>
      <c r="H32" s="141"/>
      <c r="I32" s="141"/>
      <c r="J32" s="141"/>
      <c r="K32" s="141"/>
      <c r="L32" s="141"/>
      <c r="M32" s="141"/>
      <c r="N32" s="141"/>
      <c r="O32" s="141"/>
      <c r="P32" s="141"/>
    </row>
    <row r="33" spans="1:16" x14ac:dyDescent="0.2">
      <c r="A33" s="90" t="s">
        <v>55</v>
      </c>
      <c r="B33" s="91"/>
      <c r="C33" s="165">
        <f>'Kops a'!C43</f>
        <v>0</v>
      </c>
      <c r="D33" s="166"/>
      <c r="E33" s="141"/>
      <c r="F33" s="141"/>
      <c r="G33" s="141"/>
      <c r="H33" s="141"/>
      <c r="I33" s="141"/>
      <c r="J33" s="141"/>
      <c r="K33" s="141"/>
      <c r="L33" s="141"/>
      <c r="M33" s="141"/>
      <c r="N33" s="141"/>
      <c r="O33" s="141"/>
      <c r="P33" s="141"/>
    </row>
    <row r="34" spans="1:16" x14ac:dyDescent="0.2">
      <c r="A34" s="17"/>
      <c r="B34" s="17"/>
      <c r="C34" s="141"/>
      <c r="D34" s="141"/>
      <c r="E34" s="141"/>
      <c r="F34" s="141"/>
      <c r="G34" s="141"/>
      <c r="H34" s="141"/>
      <c r="I34" s="141"/>
      <c r="J34" s="141"/>
      <c r="K34" s="141"/>
      <c r="L34" s="141"/>
      <c r="M34" s="141"/>
      <c r="N34" s="141"/>
      <c r="O34" s="141"/>
      <c r="P34" s="141"/>
    </row>
  </sheetData>
  <mergeCells count="22">
    <mergeCell ref="C31:H31"/>
    <mergeCell ref="C4:I4"/>
    <mergeCell ref="F12:K12"/>
    <mergeCell ref="A9:F9"/>
    <mergeCell ref="J9:M9"/>
    <mergeCell ref="D8:L8"/>
    <mergeCell ref="A22:K22"/>
    <mergeCell ref="C25:H25"/>
    <mergeCell ref="C26:H26"/>
    <mergeCell ref="C30:H30"/>
    <mergeCell ref="A12:A13"/>
    <mergeCell ref="B12:B13"/>
    <mergeCell ref="C12:C13"/>
    <mergeCell ref="D12:D13"/>
    <mergeCell ref="E12:E13"/>
    <mergeCell ref="N9:O9"/>
    <mergeCell ref="L12:P12"/>
    <mergeCell ref="C2:I2"/>
    <mergeCell ref="C3:I3"/>
    <mergeCell ref="D5:L5"/>
    <mergeCell ref="D6:L6"/>
    <mergeCell ref="D7:L7"/>
  </mergeCells>
  <conditionalFormatting sqref="N9:O9">
    <cfRule type="cellIs" dxfId="179" priority="36" operator="equal">
      <formula>0</formula>
    </cfRule>
  </conditionalFormatting>
  <conditionalFormatting sqref="C2:I2">
    <cfRule type="cellIs" dxfId="178" priority="33" operator="equal">
      <formula>0</formula>
    </cfRule>
  </conditionalFormatting>
  <conditionalFormatting sqref="O10">
    <cfRule type="cellIs" dxfId="177" priority="32" operator="equal">
      <formula>"20__. gada __. _________"</formula>
    </cfRule>
  </conditionalFormatting>
  <conditionalFormatting sqref="L14:P22">
    <cfRule type="cellIs" dxfId="176" priority="26" operator="equal">
      <formula>0</formula>
    </cfRule>
  </conditionalFormatting>
  <conditionalFormatting sqref="C4:I4">
    <cfRule type="cellIs" dxfId="175" priority="25" operator="equal">
      <formula>0</formula>
    </cfRule>
  </conditionalFormatting>
  <conditionalFormatting sqref="D5:L8">
    <cfRule type="cellIs" dxfId="174" priority="22" operator="equal">
      <formula>0</formula>
    </cfRule>
  </conditionalFormatting>
  <conditionalFormatting sqref="P10">
    <cfRule type="cellIs" dxfId="173" priority="18" operator="equal">
      <formula>"20__. gada __. _________"</formula>
    </cfRule>
  </conditionalFormatting>
  <conditionalFormatting sqref="C30:H30">
    <cfRule type="cellIs" dxfId="172" priority="15" operator="equal">
      <formula>0</formula>
    </cfRule>
  </conditionalFormatting>
  <conditionalFormatting sqref="C25:H25">
    <cfRule type="cellIs" dxfId="171" priority="14" operator="equal">
      <formula>0</formula>
    </cfRule>
  </conditionalFormatting>
  <conditionalFormatting sqref="C30:H30 C33 C25:H25">
    <cfRule type="cellIs" dxfId="170" priority="13" operator="equal">
      <formula>0</formula>
    </cfRule>
  </conditionalFormatting>
  <conditionalFormatting sqref="D1">
    <cfRule type="cellIs" dxfId="169" priority="12" operator="equal">
      <formula>0</formula>
    </cfRule>
  </conditionalFormatting>
  <conditionalFormatting sqref="A9:F9">
    <cfRule type="containsText" dxfId="168" priority="11" operator="containsText" text="Tāme sastādīta  20__. gada tirgus cenās, pamatojoties uz ___ daļas rasējumiem">
      <formula>NOT(ISERROR(SEARCH("Tāme sastādīta  20__. gada tirgus cenās, pamatojoties uz ___ daļas rasējumiem",A9)))</formula>
    </cfRule>
  </conditionalFormatting>
  <conditionalFormatting sqref="A15:B15 D17:E21 E15:E16 B16:B21 A17 A19 A21">
    <cfRule type="cellIs" dxfId="167" priority="10" operator="equal">
      <formula>0</formula>
    </cfRule>
  </conditionalFormatting>
  <conditionalFormatting sqref="C17:C21">
    <cfRule type="cellIs" dxfId="166" priority="9" operator="equal">
      <formula>0</formula>
    </cfRule>
  </conditionalFormatting>
  <conditionalFormatting sqref="A14:B14 D14:E14 A16 A18 A20">
    <cfRule type="cellIs" dxfId="165" priority="8" operator="equal">
      <formula>0</formula>
    </cfRule>
  </conditionalFormatting>
  <conditionalFormatting sqref="C14">
    <cfRule type="cellIs" dxfId="164" priority="7" operator="equal">
      <formula>0</formula>
    </cfRule>
  </conditionalFormatting>
  <conditionalFormatting sqref="C15:C16">
    <cfRule type="cellIs" dxfId="163" priority="5" operator="equal">
      <formula>0</formula>
    </cfRule>
  </conditionalFormatting>
  <conditionalFormatting sqref="D15">
    <cfRule type="cellIs" dxfId="162" priority="6" operator="equal">
      <formula>0</formula>
    </cfRule>
  </conditionalFormatting>
  <conditionalFormatting sqref="D16">
    <cfRule type="cellIs" dxfId="161" priority="4" operator="equal">
      <formula>0</formula>
    </cfRule>
  </conditionalFormatting>
  <conditionalFormatting sqref="A22:K22">
    <cfRule type="containsText" dxfId="160" priority="3" operator="containsText" text="Tiešās izmaksas kopā, t. sk. darba devēja sociālais nodoklis __.__% ">
      <formula>NOT(ISERROR(SEARCH("Tiešās izmaksas kopā, t. sk. darba devēja sociālais nodoklis __.__% ",A22)))</formula>
    </cfRule>
  </conditionalFormatting>
  <conditionalFormatting sqref="I14:J21 F14:G21">
    <cfRule type="cellIs" dxfId="159" priority="2" operator="equal">
      <formula>0</formula>
    </cfRule>
  </conditionalFormatting>
  <conditionalFormatting sqref="H14:H21 K14:K21">
    <cfRule type="cellIs" dxfId="158" priority="1" operator="equal">
      <formula>0</formula>
    </cfRule>
  </conditionalFormatting>
  <pageMargins left="0.7" right="0.7" top="0.75" bottom="0.75" header="0.3" footer="0.3"/>
  <pageSetup scale="88" fitToHeight="0" orientation="landscape" horizontalDpi="1200" verticalDpi="1200" r:id="rId1"/>
  <legacyDrawing r:id="rId2"/>
  <extLst>
    <ext xmlns:x14="http://schemas.microsoft.com/office/spreadsheetml/2009/9/main" uri="{78C0D931-6437-407d-A8EE-F0AAD7539E65}">
      <x14:conditionalFormattings>
        <x14:conditionalFormatting xmlns:xm="http://schemas.microsoft.com/office/excel/2006/main">
          <x14:cfRule type="containsText" priority="17" operator="containsText" id="{0B610FE1-6F17-46AF-982B-27B20E80701D}">
            <xm:f>NOT(ISERROR(SEARCH("Tāme sastādīta ____. gada ___. ______________",A28)))</xm:f>
            <xm:f>"Tāme sastādīta ____. gada ___. ______________"</xm:f>
            <x14:dxf>
              <font>
                <color auto="1"/>
              </font>
              <fill>
                <patternFill>
                  <bgColor rgb="FFC6EFCE"/>
                </patternFill>
              </fill>
            </x14:dxf>
          </x14:cfRule>
          <xm:sqref>A28</xm:sqref>
        </x14:conditionalFormatting>
        <x14:conditionalFormatting xmlns:xm="http://schemas.microsoft.com/office/excel/2006/main">
          <x14:cfRule type="containsText" priority="16" operator="containsText" id="{F3EAEDA8-031E-4BF8-B71A-4A6D64C3BFEB}">
            <xm:f>NOT(ISERROR(SEARCH("Sertifikāta Nr. _________________________________",A33)))</xm:f>
            <xm:f>"Sertifikāta Nr. _________________________________"</xm:f>
            <x14:dxf>
              <font>
                <color auto="1"/>
              </font>
              <fill>
                <patternFill>
                  <bgColor rgb="FFC6EFCE"/>
                </patternFill>
              </fill>
            </x14:dxf>
          </x14:cfRule>
          <xm:sqref>A33</xm:sqref>
        </x14:conditionalFormatting>
      </x14:conditionalFormatting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pageSetUpPr fitToPage="1"/>
  </sheetPr>
  <dimension ref="A1:P49"/>
  <sheetViews>
    <sheetView topLeftCell="A14" zoomScale="110" zoomScaleNormal="110" workbookViewId="0">
      <selection activeCell="F14" sqref="F14:K36"/>
    </sheetView>
  </sheetViews>
  <sheetFormatPr defaultColWidth="9.140625" defaultRowHeight="11.25" x14ac:dyDescent="0.2"/>
  <cols>
    <col min="1" max="1" width="4.5703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3"/>
      <c r="B1" s="23"/>
      <c r="C1" s="27" t="s">
        <v>39</v>
      </c>
      <c r="D1" s="52">
        <f>'Kops a'!A19</f>
        <v>0</v>
      </c>
      <c r="E1" s="23"/>
      <c r="F1" s="23"/>
      <c r="G1" s="23"/>
      <c r="H1" s="23"/>
      <c r="I1" s="23"/>
      <c r="J1" s="23"/>
      <c r="N1" s="26"/>
      <c r="O1" s="27"/>
      <c r="P1" s="28"/>
    </row>
    <row r="2" spans="1:16" x14ac:dyDescent="0.2">
      <c r="A2" s="29"/>
      <c r="B2" s="29"/>
      <c r="C2" s="232" t="s">
        <v>144</v>
      </c>
      <c r="D2" s="232"/>
      <c r="E2" s="232"/>
      <c r="F2" s="232"/>
      <c r="G2" s="232"/>
      <c r="H2" s="232"/>
      <c r="I2" s="232"/>
      <c r="J2" s="29"/>
    </row>
    <row r="3" spans="1:16" x14ac:dyDescent="0.2">
      <c r="A3" s="30"/>
      <c r="B3" s="30"/>
      <c r="C3" s="195" t="s">
        <v>18</v>
      </c>
      <c r="D3" s="195"/>
      <c r="E3" s="195"/>
      <c r="F3" s="195"/>
      <c r="G3" s="195"/>
      <c r="H3" s="195"/>
      <c r="I3" s="195"/>
      <c r="J3" s="30"/>
    </row>
    <row r="4" spans="1:16" x14ac:dyDescent="0.2">
      <c r="A4" s="30"/>
      <c r="B4" s="30"/>
      <c r="C4" s="233" t="s">
        <v>53</v>
      </c>
      <c r="D4" s="233"/>
      <c r="E4" s="233"/>
      <c r="F4" s="233"/>
      <c r="G4" s="233"/>
      <c r="H4" s="233"/>
      <c r="I4" s="233"/>
      <c r="J4" s="30"/>
    </row>
    <row r="5" spans="1:16" x14ac:dyDescent="0.2">
      <c r="A5" s="23"/>
      <c r="B5" s="23"/>
      <c r="C5" s="27" t="s">
        <v>5</v>
      </c>
      <c r="D5" s="246" t="str">
        <f>'Kops a'!D6</f>
        <v>Daudzdzīvokļu dzīvojamās ēkas vienkāršotā atjaunošana</v>
      </c>
      <c r="E5" s="246"/>
      <c r="F5" s="246"/>
      <c r="G5" s="246"/>
      <c r="H5" s="246"/>
      <c r="I5" s="246"/>
      <c r="J5" s="246"/>
      <c r="K5" s="246"/>
      <c r="L5" s="246"/>
      <c r="M5" s="17"/>
      <c r="N5" s="17"/>
      <c r="O5" s="17"/>
      <c r="P5" s="17"/>
    </row>
    <row r="6" spans="1:16" x14ac:dyDescent="0.2">
      <c r="A6" s="23"/>
      <c r="B6" s="23"/>
      <c r="C6" s="27" t="s">
        <v>6</v>
      </c>
      <c r="D6" s="246" t="str">
        <f>'Kops a'!D7</f>
        <v>Daudzdzīvokļu dzīvojamās ēkas vienkāršotā atjaunošana</v>
      </c>
      <c r="E6" s="246"/>
      <c r="F6" s="246"/>
      <c r="G6" s="246"/>
      <c r="H6" s="246"/>
      <c r="I6" s="246"/>
      <c r="J6" s="246"/>
      <c r="K6" s="246"/>
      <c r="L6" s="246"/>
      <c r="M6" s="17"/>
      <c r="N6" s="17"/>
      <c r="O6" s="17"/>
      <c r="P6" s="17"/>
    </row>
    <row r="7" spans="1:16" x14ac:dyDescent="0.2">
      <c r="A7" s="23"/>
      <c r="B7" s="23"/>
      <c r="C7" s="27" t="s">
        <v>7</v>
      </c>
      <c r="D7" s="246" t="str">
        <f>'Kops a'!D8</f>
        <v>Tirgus iela 2, Valmiera</v>
      </c>
      <c r="E7" s="246"/>
      <c r="F7" s="246"/>
      <c r="G7" s="246"/>
      <c r="H7" s="246"/>
      <c r="I7" s="246"/>
      <c r="J7" s="246"/>
      <c r="K7" s="246"/>
      <c r="L7" s="246"/>
      <c r="M7" s="17"/>
      <c r="N7" s="17"/>
      <c r="O7" s="17"/>
      <c r="P7" s="17"/>
    </row>
    <row r="8" spans="1:16" x14ac:dyDescent="0.2">
      <c r="A8" s="23"/>
      <c r="B8" s="23"/>
      <c r="C8" s="4" t="s">
        <v>21</v>
      </c>
      <c r="D8" s="246">
        <f>'Kops a'!D9</f>
        <v>0</v>
      </c>
      <c r="E8" s="246"/>
      <c r="F8" s="246"/>
      <c r="G8" s="246"/>
      <c r="H8" s="246"/>
      <c r="I8" s="246"/>
      <c r="J8" s="246"/>
      <c r="K8" s="246"/>
      <c r="L8" s="246"/>
      <c r="M8" s="17"/>
      <c r="N8" s="17"/>
      <c r="O8" s="17"/>
      <c r="P8" s="17"/>
    </row>
    <row r="9" spans="1:16" ht="11.25" customHeight="1" x14ac:dyDescent="0.2">
      <c r="A9" s="234" t="s">
        <v>401</v>
      </c>
      <c r="B9" s="234"/>
      <c r="C9" s="234"/>
      <c r="D9" s="234"/>
      <c r="E9" s="234"/>
      <c r="F9" s="234"/>
      <c r="G9" s="31"/>
      <c r="H9" s="31"/>
      <c r="I9" s="31"/>
      <c r="J9" s="238" t="s">
        <v>40</v>
      </c>
      <c r="K9" s="238"/>
      <c r="L9" s="238"/>
      <c r="M9" s="238"/>
      <c r="N9" s="245">
        <f>P37</f>
        <v>0</v>
      </c>
      <c r="O9" s="245"/>
      <c r="P9" s="31"/>
    </row>
    <row r="10" spans="1:16" x14ac:dyDescent="0.2">
      <c r="A10" s="32"/>
      <c r="B10" s="33"/>
      <c r="C10" s="4"/>
      <c r="D10" s="23"/>
      <c r="E10" s="23"/>
      <c r="F10" s="23"/>
      <c r="G10" s="23"/>
      <c r="H10" s="23"/>
      <c r="I10" s="23"/>
      <c r="J10" s="23"/>
      <c r="K10" s="23"/>
      <c r="L10" s="29"/>
      <c r="M10" s="29"/>
      <c r="O10" s="93"/>
      <c r="P10" s="92" t="str">
        <f>A43</f>
        <v>Tāme sastādīta 20__. gada __. _________</v>
      </c>
    </row>
    <row r="11" spans="1:16" ht="12" thickBot="1" x14ac:dyDescent="0.25">
      <c r="A11" s="32"/>
      <c r="B11" s="33"/>
      <c r="C11" s="4"/>
      <c r="D11" s="23"/>
      <c r="E11" s="23"/>
      <c r="F11" s="23"/>
      <c r="G11" s="23"/>
      <c r="H11" s="23"/>
      <c r="I11" s="23"/>
      <c r="J11" s="23"/>
      <c r="K11" s="23"/>
      <c r="L11" s="34"/>
      <c r="M11" s="34"/>
      <c r="N11" s="35"/>
      <c r="O11" s="26"/>
      <c r="P11" s="23"/>
    </row>
    <row r="12" spans="1:16" x14ac:dyDescent="0.2">
      <c r="A12" s="206" t="s">
        <v>24</v>
      </c>
      <c r="B12" s="240" t="s">
        <v>41</v>
      </c>
      <c r="C12" s="236" t="s">
        <v>42</v>
      </c>
      <c r="D12" s="243" t="s">
        <v>43</v>
      </c>
      <c r="E12" s="247" t="s">
        <v>44</v>
      </c>
      <c r="F12" s="235" t="s">
        <v>45</v>
      </c>
      <c r="G12" s="236"/>
      <c r="H12" s="236"/>
      <c r="I12" s="236"/>
      <c r="J12" s="236"/>
      <c r="K12" s="237"/>
      <c r="L12" s="235" t="s">
        <v>46</v>
      </c>
      <c r="M12" s="236"/>
      <c r="N12" s="236"/>
      <c r="O12" s="236"/>
      <c r="P12" s="237"/>
    </row>
    <row r="13" spans="1:16" ht="126.75" customHeight="1" thickBot="1" x14ac:dyDescent="0.25">
      <c r="A13" s="239"/>
      <c r="B13" s="241"/>
      <c r="C13" s="242"/>
      <c r="D13" s="244"/>
      <c r="E13" s="248"/>
      <c r="F13" s="36" t="s">
        <v>47</v>
      </c>
      <c r="G13" s="37" t="s">
        <v>48</v>
      </c>
      <c r="H13" s="37" t="s">
        <v>49</v>
      </c>
      <c r="I13" s="37" t="s">
        <v>50</v>
      </c>
      <c r="J13" s="37" t="s">
        <v>51</v>
      </c>
      <c r="K13" s="63" t="s">
        <v>52</v>
      </c>
      <c r="L13" s="36" t="s">
        <v>47</v>
      </c>
      <c r="M13" s="37" t="s">
        <v>49</v>
      </c>
      <c r="N13" s="37" t="s">
        <v>50</v>
      </c>
      <c r="O13" s="37" t="s">
        <v>51</v>
      </c>
      <c r="P13" s="63" t="s">
        <v>52</v>
      </c>
    </row>
    <row r="14" spans="1:16" x14ac:dyDescent="0.2">
      <c r="A14" s="64">
        <v>1</v>
      </c>
      <c r="B14" s="65"/>
      <c r="C14" s="110" t="s">
        <v>146</v>
      </c>
      <c r="D14" s="66"/>
      <c r="E14" s="69"/>
      <c r="F14" s="70"/>
      <c r="G14" s="67"/>
      <c r="H14" s="48">
        <f>ROUND(F14*G14,2)</f>
        <v>0</v>
      </c>
      <c r="I14" s="67"/>
      <c r="J14" s="67"/>
      <c r="K14" s="49">
        <f t="shared" ref="K14" si="0">SUM(H14:J14)</f>
        <v>0</v>
      </c>
      <c r="L14" s="70">
        <f t="shared" ref="L14:L36" si="1">ROUND(E14*F14,2)</f>
        <v>0</v>
      </c>
      <c r="M14" s="67">
        <f t="shared" ref="M14:M36" si="2">ROUND(H14*E14,2)</f>
        <v>0</v>
      </c>
      <c r="N14" s="67">
        <f t="shared" ref="N14:N36" si="3">ROUND(I14*E14,2)</f>
        <v>0</v>
      </c>
      <c r="O14" s="67">
        <f t="shared" ref="O14:O36" si="4">ROUND(J14*E14,2)</f>
        <v>0</v>
      </c>
      <c r="P14" s="68">
        <f t="shared" ref="P14:P36" si="5">SUM(M14:O14)</f>
        <v>0</v>
      </c>
    </row>
    <row r="15" spans="1:16" x14ac:dyDescent="0.2">
      <c r="A15" s="38">
        <v>2</v>
      </c>
      <c r="B15" s="39"/>
      <c r="C15" s="173" t="s">
        <v>145</v>
      </c>
      <c r="D15" s="158" t="s">
        <v>76</v>
      </c>
      <c r="E15" s="129">
        <v>331.21</v>
      </c>
      <c r="F15" s="70"/>
      <c r="G15" s="67"/>
      <c r="H15" s="48">
        <f t="shared" ref="H15:H36" si="6">ROUND(F15*G15,2)</f>
        <v>0</v>
      </c>
      <c r="I15" s="67"/>
      <c r="J15" s="67"/>
      <c r="K15" s="49">
        <f t="shared" ref="K15:K36" si="7">SUM(H15:J15)</f>
        <v>0</v>
      </c>
      <c r="L15" s="50">
        <f t="shared" si="1"/>
        <v>0</v>
      </c>
      <c r="M15" s="48">
        <f t="shared" si="2"/>
        <v>0</v>
      </c>
      <c r="N15" s="48">
        <f t="shared" si="3"/>
        <v>0</v>
      </c>
      <c r="O15" s="48">
        <f t="shared" si="4"/>
        <v>0</v>
      </c>
      <c r="P15" s="49">
        <f t="shared" si="5"/>
        <v>0</v>
      </c>
    </row>
    <row r="16" spans="1:16" x14ac:dyDescent="0.2">
      <c r="A16" s="64">
        <v>3</v>
      </c>
      <c r="B16" s="39"/>
      <c r="C16" s="173" t="s">
        <v>331</v>
      </c>
      <c r="D16" s="158" t="s">
        <v>76</v>
      </c>
      <c r="E16" s="129">
        <f>E15</f>
        <v>331.21</v>
      </c>
      <c r="F16" s="70"/>
      <c r="G16" s="67"/>
      <c r="H16" s="48">
        <f t="shared" si="6"/>
        <v>0</v>
      </c>
      <c r="I16" s="67"/>
      <c r="J16" s="67"/>
      <c r="K16" s="49">
        <f t="shared" si="7"/>
        <v>0</v>
      </c>
      <c r="L16" s="50">
        <f t="shared" si="1"/>
        <v>0</v>
      </c>
      <c r="M16" s="48">
        <f t="shared" si="2"/>
        <v>0</v>
      </c>
      <c r="N16" s="48">
        <f t="shared" si="3"/>
        <v>0</v>
      </c>
      <c r="O16" s="48">
        <f t="shared" si="4"/>
        <v>0</v>
      </c>
      <c r="P16" s="49">
        <f t="shared" si="5"/>
        <v>0</v>
      </c>
    </row>
    <row r="17" spans="1:16" x14ac:dyDescent="0.2">
      <c r="A17" s="64"/>
      <c r="B17" s="39"/>
      <c r="C17" s="160" t="s">
        <v>325</v>
      </c>
      <c r="D17" s="158" t="s">
        <v>76</v>
      </c>
      <c r="E17" s="129">
        <f>E16*1.15</f>
        <v>380.89149999999995</v>
      </c>
      <c r="F17" s="70"/>
      <c r="G17" s="67"/>
      <c r="H17" s="48">
        <f t="shared" si="6"/>
        <v>0</v>
      </c>
      <c r="I17" s="67"/>
      <c r="J17" s="67"/>
      <c r="K17" s="49">
        <f t="shared" si="7"/>
        <v>0</v>
      </c>
      <c r="L17" s="50">
        <f t="shared" si="1"/>
        <v>0</v>
      </c>
      <c r="M17" s="48">
        <f t="shared" si="2"/>
        <v>0</v>
      </c>
      <c r="N17" s="48">
        <f t="shared" si="3"/>
        <v>0</v>
      </c>
      <c r="O17" s="48">
        <f t="shared" si="4"/>
        <v>0</v>
      </c>
      <c r="P17" s="49">
        <f t="shared" si="5"/>
        <v>0</v>
      </c>
    </row>
    <row r="18" spans="1:16" ht="22.5" x14ac:dyDescent="0.2">
      <c r="A18" s="38">
        <v>4</v>
      </c>
      <c r="B18" s="39"/>
      <c r="C18" s="160" t="s">
        <v>326</v>
      </c>
      <c r="D18" s="158" t="s">
        <v>76</v>
      </c>
      <c r="E18" s="129">
        <f>E17</f>
        <v>380.89149999999995</v>
      </c>
      <c r="F18" s="70"/>
      <c r="G18" s="67"/>
      <c r="H18" s="48">
        <f t="shared" si="6"/>
        <v>0</v>
      </c>
      <c r="I18" s="67"/>
      <c r="J18" s="67"/>
      <c r="K18" s="49">
        <f t="shared" si="7"/>
        <v>0</v>
      </c>
      <c r="L18" s="50">
        <f t="shared" si="1"/>
        <v>0</v>
      </c>
      <c r="M18" s="48">
        <f t="shared" si="2"/>
        <v>0</v>
      </c>
      <c r="N18" s="48">
        <f t="shared" si="3"/>
        <v>0</v>
      </c>
      <c r="O18" s="48">
        <f t="shared" si="4"/>
        <v>0</v>
      </c>
      <c r="P18" s="49">
        <f t="shared" si="5"/>
        <v>0</v>
      </c>
    </row>
    <row r="19" spans="1:16" x14ac:dyDescent="0.2">
      <c r="A19" s="64">
        <v>5</v>
      </c>
      <c r="B19" s="39"/>
      <c r="C19" s="159" t="s">
        <v>144</v>
      </c>
      <c r="D19" s="158" t="s">
        <v>76</v>
      </c>
      <c r="E19" s="129">
        <f>E15</f>
        <v>331.21</v>
      </c>
      <c r="F19" s="70"/>
      <c r="G19" s="67"/>
      <c r="H19" s="48">
        <f t="shared" si="6"/>
        <v>0</v>
      </c>
      <c r="I19" s="67"/>
      <c r="J19" s="67"/>
      <c r="K19" s="49">
        <f t="shared" si="7"/>
        <v>0</v>
      </c>
      <c r="L19" s="50">
        <f t="shared" si="1"/>
        <v>0</v>
      </c>
      <c r="M19" s="48">
        <f t="shared" si="2"/>
        <v>0</v>
      </c>
      <c r="N19" s="48">
        <f t="shared" si="3"/>
        <v>0</v>
      </c>
      <c r="O19" s="48">
        <f t="shared" si="4"/>
        <v>0</v>
      </c>
      <c r="P19" s="49">
        <f t="shared" si="5"/>
        <v>0</v>
      </c>
    </row>
    <row r="20" spans="1:16" ht="31.15" customHeight="1" x14ac:dyDescent="0.2">
      <c r="A20" s="38">
        <v>6</v>
      </c>
      <c r="B20" s="39"/>
      <c r="C20" s="160" t="s">
        <v>333</v>
      </c>
      <c r="D20" s="158" t="s">
        <v>76</v>
      </c>
      <c r="E20" s="129">
        <f>E19*1.1</f>
        <v>364.33100000000002</v>
      </c>
      <c r="F20" s="70"/>
      <c r="G20" s="67"/>
      <c r="H20" s="48">
        <f t="shared" si="6"/>
        <v>0</v>
      </c>
      <c r="I20" s="67"/>
      <c r="J20" s="67"/>
      <c r="K20" s="49">
        <f t="shared" si="7"/>
        <v>0</v>
      </c>
      <c r="L20" s="50">
        <f t="shared" si="1"/>
        <v>0</v>
      </c>
      <c r="M20" s="48">
        <f t="shared" si="2"/>
        <v>0</v>
      </c>
      <c r="N20" s="48">
        <f t="shared" si="3"/>
        <v>0</v>
      </c>
      <c r="O20" s="48">
        <f t="shared" si="4"/>
        <v>0</v>
      </c>
      <c r="P20" s="49">
        <f t="shared" si="5"/>
        <v>0</v>
      </c>
    </row>
    <row r="21" spans="1:16" ht="33.75" x14ac:dyDescent="0.2">
      <c r="A21" s="64">
        <v>7</v>
      </c>
      <c r="B21" s="39"/>
      <c r="C21" s="160" t="s">
        <v>332</v>
      </c>
      <c r="D21" s="158" t="s">
        <v>76</v>
      </c>
      <c r="E21" s="129">
        <f>E20</f>
        <v>364.33100000000002</v>
      </c>
      <c r="F21" s="70"/>
      <c r="G21" s="67"/>
      <c r="H21" s="48">
        <f t="shared" si="6"/>
        <v>0</v>
      </c>
      <c r="I21" s="67"/>
      <c r="J21" s="67"/>
      <c r="K21" s="49">
        <f t="shared" si="7"/>
        <v>0</v>
      </c>
      <c r="L21" s="50">
        <f t="shared" si="1"/>
        <v>0</v>
      </c>
      <c r="M21" s="48">
        <f t="shared" si="2"/>
        <v>0</v>
      </c>
      <c r="N21" s="48">
        <f t="shared" si="3"/>
        <v>0</v>
      </c>
      <c r="O21" s="48">
        <f t="shared" si="4"/>
        <v>0</v>
      </c>
      <c r="P21" s="49">
        <f t="shared" si="5"/>
        <v>0</v>
      </c>
    </row>
    <row r="22" spans="1:16" ht="33.75" x14ac:dyDescent="0.2">
      <c r="A22" s="38">
        <v>8</v>
      </c>
      <c r="B22" s="39"/>
      <c r="C22" s="160" t="s">
        <v>335</v>
      </c>
      <c r="D22" s="158" t="s">
        <v>76</v>
      </c>
      <c r="E22" s="129">
        <f>E21</f>
        <v>364.33100000000002</v>
      </c>
      <c r="F22" s="70"/>
      <c r="G22" s="67"/>
      <c r="H22" s="48">
        <f t="shared" si="6"/>
        <v>0</v>
      </c>
      <c r="I22" s="67"/>
      <c r="J22" s="67"/>
      <c r="K22" s="49">
        <f t="shared" si="7"/>
        <v>0</v>
      </c>
      <c r="L22" s="50">
        <f t="shared" si="1"/>
        <v>0</v>
      </c>
      <c r="M22" s="48">
        <f t="shared" si="2"/>
        <v>0</v>
      </c>
      <c r="N22" s="48">
        <f t="shared" si="3"/>
        <v>0</v>
      </c>
      <c r="O22" s="48">
        <f t="shared" si="4"/>
        <v>0</v>
      </c>
      <c r="P22" s="49">
        <f t="shared" si="5"/>
        <v>0</v>
      </c>
    </row>
    <row r="23" spans="1:16" x14ac:dyDescent="0.2">
      <c r="A23" s="64">
        <v>9</v>
      </c>
      <c r="B23" s="39"/>
      <c r="C23" s="159" t="s">
        <v>147</v>
      </c>
      <c r="D23" s="158" t="s">
        <v>59</v>
      </c>
      <c r="E23" s="129">
        <v>97.53</v>
      </c>
      <c r="F23" s="70"/>
      <c r="G23" s="67"/>
      <c r="H23" s="48">
        <f t="shared" si="6"/>
        <v>0</v>
      </c>
      <c r="I23" s="67"/>
      <c r="J23" s="67"/>
      <c r="K23" s="49">
        <f t="shared" si="7"/>
        <v>0</v>
      </c>
      <c r="L23" s="50">
        <f t="shared" si="1"/>
        <v>0</v>
      </c>
      <c r="M23" s="48">
        <f t="shared" si="2"/>
        <v>0</v>
      </c>
      <c r="N23" s="48">
        <f t="shared" si="3"/>
        <v>0</v>
      </c>
      <c r="O23" s="48">
        <f t="shared" si="4"/>
        <v>0</v>
      </c>
      <c r="P23" s="49">
        <f t="shared" si="5"/>
        <v>0</v>
      </c>
    </row>
    <row r="24" spans="1:16" x14ac:dyDescent="0.2">
      <c r="A24" s="38">
        <v>10</v>
      </c>
      <c r="B24" s="39"/>
      <c r="C24" s="111" t="s">
        <v>148</v>
      </c>
      <c r="D24" s="25" t="s">
        <v>78</v>
      </c>
      <c r="E24" s="69">
        <f>E23*2*0.2*0.075*1.1</f>
        <v>3.2184900000000001</v>
      </c>
      <c r="F24" s="70"/>
      <c r="G24" s="67"/>
      <c r="H24" s="48">
        <f t="shared" si="6"/>
        <v>0</v>
      </c>
      <c r="I24" s="67"/>
      <c r="J24" s="67"/>
      <c r="K24" s="49">
        <f t="shared" si="7"/>
        <v>0</v>
      </c>
      <c r="L24" s="50">
        <f t="shared" si="1"/>
        <v>0</v>
      </c>
      <c r="M24" s="48">
        <f t="shared" si="2"/>
        <v>0</v>
      </c>
      <c r="N24" s="48">
        <f t="shared" si="3"/>
        <v>0</v>
      </c>
      <c r="O24" s="48">
        <f t="shared" si="4"/>
        <v>0</v>
      </c>
      <c r="P24" s="49">
        <f t="shared" si="5"/>
        <v>0</v>
      </c>
    </row>
    <row r="25" spans="1:16" x14ac:dyDescent="0.2">
      <c r="A25" s="64">
        <v>11</v>
      </c>
      <c r="B25" s="39"/>
      <c r="C25" s="111" t="s">
        <v>149</v>
      </c>
      <c r="D25" s="25" t="s">
        <v>78</v>
      </c>
      <c r="E25" s="69">
        <f>E23/0.65*0.075*0.075*1.2</f>
        <v>1.0128115384615384</v>
      </c>
      <c r="F25" s="70"/>
      <c r="G25" s="67"/>
      <c r="H25" s="48">
        <f t="shared" si="6"/>
        <v>0</v>
      </c>
      <c r="I25" s="67"/>
      <c r="J25" s="67"/>
      <c r="K25" s="49">
        <f t="shared" si="7"/>
        <v>0</v>
      </c>
      <c r="L25" s="50">
        <f t="shared" si="1"/>
        <v>0</v>
      </c>
      <c r="M25" s="48">
        <f t="shared" si="2"/>
        <v>0</v>
      </c>
      <c r="N25" s="48">
        <f t="shared" si="3"/>
        <v>0</v>
      </c>
      <c r="O25" s="48">
        <f t="shared" si="4"/>
        <v>0</v>
      </c>
      <c r="P25" s="49">
        <f t="shared" si="5"/>
        <v>0</v>
      </c>
    </row>
    <row r="26" spans="1:16" x14ac:dyDescent="0.2">
      <c r="A26" s="38">
        <v>12</v>
      </c>
      <c r="B26" s="39"/>
      <c r="C26" s="111" t="s">
        <v>150</v>
      </c>
      <c r="D26" s="25" t="s">
        <v>78</v>
      </c>
      <c r="E26" s="69">
        <f>E23*0.025*0.15*1.1</f>
        <v>0.40231125000000001</v>
      </c>
      <c r="F26" s="70"/>
      <c r="G26" s="67"/>
      <c r="H26" s="48">
        <f t="shared" si="6"/>
        <v>0</v>
      </c>
      <c r="I26" s="67"/>
      <c r="J26" s="67"/>
      <c r="K26" s="49">
        <f t="shared" si="7"/>
        <v>0</v>
      </c>
      <c r="L26" s="50">
        <f t="shared" si="1"/>
        <v>0</v>
      </c>
      <c r="M26" s="48">
        <f t="shared" si="2"/>
        <v>0</v>
      </c>
      <c r="N26" s="48">
        <f t="shared" si="3"/>
        <v>0</v>
      </c>
      <c r="O26" s="48">
        <f t="shared" si="4"/>
        <v>0</v>
      </c>
      <c r="P26" s="49">
        <f t="shared" si="5"/>
        <v>0</v>
      </c>
    </row>
    <row r="27" spans="1:16" x14ac:dyDescent="0.2">
      <c r="A27" s="64">
        <v>13</v>
      </c>
      <c r="B27" s="39"/>
      <c r="C27" s="111" t="s">
        <v>334</v>
      </c>
      <c r="D27" s="25" t="s">
        <v>61</v>
      </c>
      <c r="E27" s="69">
        <v>151</v>
      </c>
      <c r="F27" s="70"/>
      <c r="G27" s="67"/>
      <c r="H27" s="48">
        <f t="shared" si="6"/>
        <v>0</v>
      </c>
      <c r="I27" s="67"/>
      <c r="J27" s="67"/>
      <c r="K27" s="49">
        <f t="shared" si="7"/>
        <v>0</v>
      </c>
      <c r="L27" s="50">
        <f t="shared" si="1"/>
        <v>0</v>
      </c>
      <c r="M27" s="48">
        <f t="shared" si="2"/>
        <v>0</v>
      </c>
      <c r="N27" s="48">
        <f t="shared" si="3"/>
        <v>0</v>
      </c>
      <c r="O27" s="48">
        <f t="shared" si="4"/>
        <v>0</v>
      </c>
      <c r="P27" s="49">
        <f t="shared" si="5"/>
        <v>0</v>
      </c>
    </row>
    <row r="28" spans="1:16" x14ac:dyDescent="0.2">
      <c r="A28" s="38">
        <v>14</v>
      </c>
      <c r="B28" s="39"/>
      <c r="C28" s="47" t="s">
        <v>152</v>
      </c>
      <c r="D28" s="25" t="s">
        <v>59</v>
      </c>
      <c r="E28" s="69">
        <f>E23</f>
        <v>97.53</v>
      </c>
      <c r="F28" s="70"/>
      <c r="G28" s="67"/>
      <c r="H28" s="48">
        <f t="shared" si="6"/>
        <v>0</v>
      </c>
      <c r="I28" s="67"/>
      <c r="J28" s="67"/>
      <c r="K28" s="49">
        <f t="shared" si="7"/>
        <v>0</v>
      </c>
      <c r="L28" s="50">
        <f t="shared" si="1"/>
        <v>0</v>
      </c>
      <c r="M28" s="48">
        <f t="shared" si="2"/>
        <v>0</v>
      </c>
      <c r="N28" s="48">
        <f t="shared" si="3"/>
        <v>0</v>
      </c>
      <c r="O28" s="48">
        <f t="shared" si="4"/>
        <v>0</v>
      </c>
      <c r="P28" s="49">
        <f t="shared" si="5"/>
        <v>0</v>
      </c>
    </row>
    <row r="29" spans="1:16" x14ac:dyDescent="0.2">
      <c r="A29" s="64">
        <v>15</v>
      </c>
      <c r="B29" s="39"/>
      <c r="C29" s="111" t="s">
        <v>151</v>
      </c>
      <c r="D29" s="25" t="s">
        <v>59</v>
      </c>
      <c r="E29" s="69">
        <f>E28*1.1</f>
        <v>107.28300000000002</v>
      </c>
      <c r="F29" s="70"/>
      <c r="G29" s="67"/>
      <c r="H29" s="48">
        <f t="shared" si="6"/>
        <v>0</v>
      </c>
      <c r="I29" s="67"/>
      <c r="J29" s="67"/>
      <c r="K29" s="49">
        <f t="shared" si="7"/>
        <v>0</v>
      </c>
      <c r="L29" s="50">
        <f t="shared" si="1"/>
        <v>0</v>
      </c>
      <c r="M29" s="48">
        <f t="shared" si="2"/>
        <v>0</v>
      </c>
      <c r="N29" s="48">
        <f t="shared" si="3"/>
        <v>0</v>
      </c>
      <c r="O29" s="48">
        <f t="shared" si="4"/>
        <v>0</v>
      </c>
      <c r="P29" s="49">
        <f t="shared" si="5"/>
        <v>0</v>
      </c>
    </row>
    <row r="30" spans="1:16" x14ac:dyDescent="0.2">
      <c r="A30" s="38">
        <v>16</v>
      </c>
      <c r="B30" s="39"/>
      <c r="C30" s="47" t="s">
        <v>153</v>
      </c>
      <c r="D30" s="25" t="s">
        <v>59</v>
      </c>
      <c r="E30" s="69">
        <v>58.96</v>
      </c>
      <c r="F30" s="70"/>
      <c r="G30" s="67"/>
      <c r="H30" s="48">
        <f t="shared" si="6"/>
        <v>0</v>
      </c>
      <c r="I30" s="67"/>
      <c r="J30" s="67"/>
      <c r="K30" s="49">
        <f t="shared" si="7"/>
        <v>0</v>
      </c>
      <c r="L30" s="50">
        <f t="shared" si="1"/>
        <v>0</v>
      </c>
      <c r="M30" s="48">
        <f t="shared" si="2"/>
        <v>0</v>
      </c>
      <c r="N30" s="48">
        <f t="shared" si="3"/>
        <v>0</v>
      </c>
      <c r="O30" s="48">
        <f t="shared" si="4"/>
        <v>0</v>
      </c>
      <c r="P30" s="49">
        <f t="shared" si="5"/>
        <v>0</v>
      </c>
    </row>
    <row r="31" spans="1:16" x14ac:dyDescent="0.2">
      <c r="A31" s="64">
        <v>17</v>
      </c>
      <c r="B31" s="39"/>
      <c r="C31" s="47" t="s">
        <v>154</v>
      </c>
      <c r="D31" s="25" t="s">
        <v>59</v>
      </c>
      <c r="E31" s="69">
        <v>36.72</v>
      </c>
      <c r="F31" s="70"/>
      <c r="G31" s="67"/>
      <c r="H31" s="48">
        <f t="shared" si="6"/>
        <v>0</v>
      </c>
      <c r="I31" s="67"/>
      <c r="J31" s="67"/>
      <c r="K31" s="49">
        <f t="shared" si="7"/>
        <v>0</v>
      </c>
      <c r="L31" s="50">
        <f t="shared" si="1"/>
        <v>0</v>
      </c>
      <c r="M31" s="48">
        <f t="shared" si="2"/>
        <v>0</v>
      </c>
      <c r="N31" s="48">
        <f t="shared" si="3"/>
        <v>0</v>
      </c>
      <c r="O31" s="48">
        <f t="shared" si="4"/>
        <v>0</v>
      </c>
      <c r="P31" s="49">
        <f t="shared" si="5"/>
        <v>0</v>
      </c>
    </row>
    <row r="32" spans="1:16" x14ac:dyDescent="0.2">
      <c r="A32" s="38">
        <v>18</v>
      </c>
      <c r="B32" s="39"/>
      <c r="C32" s="47" t="s">
        <v>155</v>
      </c>
      <c r="D32" s="25" t="s">
        <v>59</v>
      </c>
      <c r="E32" s="69">
        <f>E30</f>
        <v>58.96</v>
      </c>
      <c r="F32" s="70"/>
      <c r="G32" s="67"/>
      <c r="H32" s="48">
        <f t="shared" si="6"/>
        <v>0</v>
      </c>
      <c r="I32" s="67"/>
      <c r="J32" s="67"/>
      <c r="K32" s="49">
        <f t="shared" si="7"/>
        <v>0</v>
      </c>
      <c r="L32" s="50">
        <f t="shared" si="1"/>
        <v>0</v>
      </c>
      <c r="M32" s="48">
        <f t="shared" si="2"/>
        <v>0</v>
      </c>
      <c r="N32" s="48">
        <f t="shared" si="3"/>
        <v>0</v>
      </c>
      <c r="O32" s="48">
        <f t="shared" si="4"/>
        <v>0</v>
      </c>
      <c r="P32" s="49">
        <f t="shared" si="5"/>
        <v>0</v>
      </c>
    </row>
    <row r="33" spans="1:16" x14ac:dyDescent="0.2">
      <c r="A33" s="64">
        <v>19</v>
      </c>
      <c r="B33" s="39"/>
      <c r="C33" s="111" t="s">
        <v>156</v>
      </c>
      <c r="D33" s="25" t="s">
        <v>59</v>
      </c>
      <c r="E33" s="69">
        <f>E32*1.1</f>
        <v>64.856000000000009</v>
      </c>
      <c r="F33" s="70"/>
      <c r="G33" s="67"/>
      <c r="H33" s="48">
        <f t="shared" si="6"/>
        <v>0</v>
      </c>
      <c r="I33" s="67"/>
      <c r="J33" s="67"/>
      <c r="K33" s="49">
        <f t="shared" si="7"/>
        <v>0</v>
      </c>
      <c r="L33" s="50">
        <f t="shared" si="1"/>
        <v>0</v>
      </c>
      <c r="M33" s="48">
        <f t="shared" si="2"/>
        <v>0</v>
      </c>
      <c r="N33" s="48">
        <f t="shared" si="3"/>
        <v>0</v>
      </c>
      <c r="O33" s="48">
        <f t="shared" si="4"/>
        <v>0</v>
      </c>
      <c r="P33" s="49">
        <f t="shared" si="5"/>
        <v>0</v>
      </c>
    </row>
    <row r="34" spans="1:16" ht="10.35" customHeight="1" x14ac:dyDescent="0.2">
      <c r="A34" s="38">
        <v>20</v>
      </c>
      <c r="B34" s="39"/>
      <c r="C34" s="47" t="s">
        <v>157</v>
      </c>
      <c r="D34" s="25" t="s">
        <v>59</v>
      </c>
      <c r="E34" s="129">
        <f>E31</f>
        <v>36.72</v>
      </c>
      <c r="F34" s="70"/>
      <c r="G34" s="67"/>
      <c r="H34" s="48">
        <f t="shared" si="6"/>
        <v>0</v>
      </c>
      <c r="I34" s="67"/>
      <c r="J34" s="67"/>
      <c r="K34" s="49">
        <f t="shared" si="7"/>
        <v>0</v>
      </c>
      <c r="L34" s="50">
        <f t="shared" si="1"/>
        <v>0</v>
      </c>
      <c r="M34" s="48">
        <f t="shared" si="2"/>
        <v>0</v>
      </c>
      <c r="N34" s="48">
        <f t="shared" si="3"/>
        <v>0</v>
      </c>
      <c r="O34" s="48">
        <f t="shared" si="4"/>
        <v>0</v>
      </c>
      <c r="P34" s="49">
        <f t="shared" si="5"/>
        <v>0</v>
      </c>
    </row>
    <row r="35" spans="1:16" x14ac:dyDescent="0.2">
      <c r="A35" s="64">
        <v>21</v>
      </c>
      <c r="B35" s="39"/>
      <c r="C35" s="111" t="s">
        <v>158</v>
      </c>
      <c r="D35" s="25" t="s">
        <v>59</v>
      </c>
      <c r="E35" s="129">
        <f>E34*1.1</f>
        <v>40.392000000000003</v>
      </c>
      <c r="F35" s="70"/>
      <c r="G35" s="67"/>
      <c r="H35" s="48">
        <f t="shared" si="6"/>
        <v>0</v>
      </c>
      <c r="I35" s="67"/>
      <c r="J35" s="67"/>
      <c r="K35" s="49">
        <f t="shared" si="7"/>
        <v>0</v>
      </c>
      <c r="L35" s="50">
        <f t="shared" si="1"/>
        <v>0</v>
      </c>
      <c r="M35" s="48">
        <f t="shared" si="2"/>
        <v>0</v>
      </c>
      <c r="N35" s="48">
        <f t="shared" si="3"/>
        <v>0</v>
      </c>
      <c r="O35" s="48">
        <f t="shared" si="4"/>
        <v>0</v>
      </c>
      <c r="P35" s="49">
        <f t="shared" si="5"/>
        <v>0</v>
      </c>
    </row>
    <row r="36" spans="1:16" ht="12" thickBot="1" x14ac:dyDescent="0.25">
      <c r="A36" s="38">
        <v>22</v>
      </c>
      <c r="B36" s="39"/>
      <c r="C36" s="47" t="s">
        <v>159</v>
      </c>
      <c r="D36" s="25" t="s">
        <v>61</v>
      </c>
      <c r="E36" s="69">
        <v>4</v>
      </c>
      <c r="F36" s="70"/>
      <c r="G36" s="67"/>
      <c r="H36" s="48">
        <f t="shared" si="6"/>
        <v>0</v>
      </c>
      <c r="I36" s="67"/>
      <c r="J36" s="67"/>
      <c r="K36" s="49">
        <f t="shared" si="7"/>
        <v>0</v>
      </c>
      <c r="L36" s="50">
        <f t="shared" si="1"/>
        <v>0</v>
      </c>
      <c r="M36" s="48">
        <f t="shared" si="2"/>
        <v>0</v>
      </c>
      <c r="N36" s="48">
        <f t="shared" si="3"/>
        <v>0</v>
      </c>
      <c r="O36" s="48">
        <f t="shared" si="4"/>
        <v>0</v>
      </c>
      <c r="P36" s="49">
        <f t="shared" si="5"/>
        <v>0</v>
      </c>
    </row>
    <row r="37" spans="1:16" ht="10.7" customHeight="1" thickBot="1" x14ac:dyDescent="0.25">
      <c r="A37" s="250" t="s">
        <v>399</v>
      </c>
      <c r="B37" s="251"/>
      <c r="C37" s="251"/>
      <c r="D37" s="251"/>
      <c r="E37" s="251"/>
      <c r="F37" s="251"/>
      <c r="G37" s="251"/>
      <c r="H37" s="251"/>
      <c r="I37" s="251"/>
      <c r="J37" s="251"/>
      <c r="K37" s="252"/>
      <c r="L37" s="71">
        <f>SUM(L14:L36)</f>
        <v>0</v>
      </c>
      <c r="M37" s="72">
        <f>SUM(M14:M36)</f>
        <v>0</v>
      </c>
      <c r="N37" s="72">
        <f>SUM(N14:N36)</f>
        <v>0</v>
      </c>
      <c r="O37" s="72">
        <f>SUM(O14:O36)</f>
        <v>0</v>
      </c>
      <c r="P37" s="73">
        <f>SUM(P14:P36)</f>
        <v>0</v>
      </c>
    </row>
    <row r="38" spans="1:16" x14ac:dyDescent="0.2">
      <c r="A38" s="17"/>
      <c r="B38" s="17"/>
      <c r="C38" s="17"/>
      <c r="D38" s="17"/>
      <c r="E38" s="17"/>
      <c r="F38" s="17"/>
      <c r="G38" s="17"/>
      <c r="H38" s="17"/>
      <c r="I38" s="17"/>
      <c r="J38" s="17"/>
      <c r="K38" s="17"/>
      <c r="L38" s="17"/>
      <c r="M38" s="17"/>
      <c r="N38" s="17"/>
      <c r="O38" s="17"/>
      <c r="P38" s="17"/>
    </row>
    <row r="39" spans="1:16" x14ac:dyDescent="0.2">
      <c r="A39" s="17"/>
      <c r="B39" s="17"/>
      <c r="C39" s="17"/>
      <c r="D39" s="17"/>
      <c r="E39" s="17"/>
      <c r="F39" s="17"/>
      <c r="G39" s="17"/>
      <c r="H39" s="17"/>
      <c r="I39" s="17"/>
      <c r="J39" s="17"/>
      <c r="K39" s="17"/>
      <c r="L39" s="17"/>
      <c r="M39" s="17"/>
      <c r="N39" s="17"/>
      <c r="O39" s="17"/>
      <c r="P39" s="17"/>
    </row>
    <row r="40" spans="1:16" x14ac:dyDescent="0.2">
      <c r="A40" s="1" t="s">
        <v>14</v>
      </c>
      <c r="B40" s="17"/>
      <c r="C40" s="249">
        <f>'Kops a'!C35:H35</f>
        <v>0</v>
      </c>
      <c r="D40" s="249"/>
      <c r="E40" s="249"/>
      <c r="F40" s="249"/>
      <c r="G40" s="249"/>
      <c r="H40" s="249"/>
      <c r="I40" s="17"/>
      <c r="J40" s="17"/>
      <c r="K40" s="17"/>
      <c r="L40" s="17"/>
      <c r="M40" s="17"/>
      <c r="N40" s="17"/>
      <c r="O40" s="17"/>
      <c r="P40" s="17"/>
    </row>
    <row r="41" spans="1:16" x14ac:dyDescent="0.2">
      <c r="A41" s="17"/>
      <c r="B41" s="17"/>
      <c r="C41" s="186" t="s">
        <v>15</v>
      </c>
      <c r="D41" s="186"/>
      <c r="E41" s="186"/>
      <c r="F41" s="186"/>
      <c r="G41" s="186"/>
      <c r="H41" s="186"/>
      <c r="I41" s="17"/>
      <c r="J41" s="17"/>
      <c r="K41" s="17"/>
      <c r="L41" s="17"/>
      <c r="M41" s="17"/>
      <c r="N41" s="17"/>
      <c r="O41" s="17"/>
      <c r="P41" s="17"/>
    </row>
    <row r="42" spans="1:16" x14ac:dyDescent="0.2">
      <c r="A42" s="17"/>
      <c r="B42" s="17"/>
      <c r="C42" s="17"/>
      <c r="D42" s="17"/>
      <c r="E42" s="17"/>
      <c r="F42" s="17"/>
      <c r="G42" s="17"/>
      <c r="H42" s="17"/>
      <c r="I42" s="17"/>
      <c r="J42" s="17"/>
      <c r="K42" s="17"/>
      <c r="L42" s="17"/>
      <c r="M42" s="17"/>
      <c r="N42" s="17"/>
      <c r="O42" s="17"/>
      <c r="P42" s="17"/>
    </row>
    <row r="43" spans="1:16" x14ac:dyDescent="0.2">
      <c r="A43" s="90" t="str">
        <f>'Kops a'!A38</f>
        <v>Tāme sastādīta 20__. gada __. _________</v>
      </c>
      <c r="B43" s="91"/>
      <c r="C43" s="91"/>
      <c r="D43" s="91"/>
      <c r="E43" s="17"/>
      <c r="F43" s="17"/>
      <c r="G43" s="17"/>
      <c r="H43" s="17"/>
      <c r="I43" s="17"/>
      <c r="J43" s="17"/>
      <c r="K43" s="17"/>
      <c r="L43" s="17"/>
      <c r="M43" s="17"/>
      <c r="N43" s="17"/>
      <c r="O43" s="17"/>
      <c r="P43" s="17"/>
    </row>
    <row r="44" spans="1:16" x14ac:dyDescent="0.2">
      <c r="A44" s="17"/>
      <c r="B44" s="17"/>
      <c r="C44" s="17"/>
      <c r="D44" s="17"/>
      <c r="E44" s="17"/>
      <c r="F44" s="17"/>
      <c r="G44" s="17"/>
      <c r="H44" s="17"/>
      <c r="I44" s="17"/>
      <c r="J44" s="17"/>
      <c r="K44" s="17"/>
      <c r="L44" s="17"/>
      <c r="M44" s="17"/>
      <c r="N44" s="17"/>
      <c r="O44" s="17"/>
      <c r="P44" s="17"/>
    </row>
    <row r="45" spans="1:16" x14ac:dyDescent="0.2">
      <c r="A45" s="1" t="s">
        <v>38</v>
      </c>
      <c r="B45" s="17"/>
      <c r="C45" s="249">
        <f>'Kops a'!C40:H40</f>
        <v>0</v>
      </c>
      <c r="D45" s="249"/>
      <c r="E45" s="249"/>
      <c r="F45" s="249"/>
      <c r="G45" s="249"/>
      <c r="H45" s="249"/>
      <c r="I45" s="17"/>
      <c r="J45" s="17"/>
      <c r="K45" s="17"/>
      <c r="L45" s="17"/>
      <c r="M45" s="17"/>
      <c r="N45" s="17"/>
      <c r="O45" s="17"/>
      <c r="P45" s="17"/>
    </row>
    <row r="46" spans="1:16" x14ac:dyDescent="0.2">
      <c r="A46" s="17"/>
      <c r="B46" s="17"/>
      <c r="C46" s="186" t="s">
        <v>15</v>
      </c>
      <c r="D46" s="186"/>
      <c r="E46" s="186"/>
      <c r="F46" s="186"/>
      <c r="G46" s="186"/>
      <c r="H46" s="186"/>
      <c r="I46" s="17"/>
      <c r="J46" s="17"/>
      <c r="K46" s="17"/>
      <c r="L46" s="17"/>
      <c r="M46" s="17"/>
      <c r="N46" s="17"/>
      <c r="O46" s="17"/>
      <c r="P46" s="17"/>
    </row>
    <row r="47" spans="1:16" x14ac:dyDescent="0.2">
      <c r="A47" s="17"/>
      <c r="B47" s="17"/>
      <c r="C47" s="17"/>
      <c r="D47" s="17"/>
      <c r="E47" s="17"/>
      <c r="F47" s="17"/>
      <c r="G47" s="17"/>
      <c r="H47" s="17"/>
      <c r="I47" s="17"/>
      <c r="J47" s="17"/>
      <c r="K47" s="17"/>
      <c r="L47" s="17"/>
      <c r="M47" s="17"/>
      <c r="N47" s="17"/>
      <c r="O47" s="17"/>
      <c r="P47" s="17"/>
    </row>
    <row r="48" spans="1:16" x14ac:dyDescent="0.2">
      <c r="A48" s="90" t="s">
        <v>55</v>
      </c>
      <c r="B48" s="91"/>
      <c r="C48" s="95">
        <f>'Kops a'!C43</f>
        <v>0</v>
      </c>
      <c r="D48" s="51"/>
      <c r="E48" s="17"/>
      <c r="F48" s="17"/>
      <c r="G48" s="17"/>
      <c r="H48" s="17"/>
      <c r="I48" s="17"/>
      <c r="J48" s="17"/>
      <c r="K48" s="17"/>
      <c r="L48" s="17"/>
      <c r="M48" s="17"/>
      <c r="N48" s="17"/>
      <c r="O48" s="17"/>
      <c r="P48" s="17"/>
    </row>
    <row r="49" spans="1:16" x14ac:dyDescent="0.2">
      <c r="A49" s="17"/>
      <c r="B49" s="17"/>
      <c r="C49" s="17"/>
      <c r="D49" s="17"/>
      <c r="E49" s="17"/>
      <c r="F49" s="17"/>
      <c r="G49" s="17"/>
      <c r="H49" s="17"/>
      <c r="I49" s="17"/>
      <c r="J49" s="17"/>
      <c r="K49" s="17"/>
      <c r="L49" s="17"/>
      <c r="M49" s="17"/>
      <c r="N49" s="17"/>
      <c r="O49" s="17"/>
      <c r="P49" s="17"/>
    </row>
  </sheetData>
  <mergeCells count="22">
    <mergeCell ref="C46:H46"/>
    <mergeCell ref="C4:I4"/>
    <mergeCell ref="F12:K12"/>
    <mergeCell ref="A9:F9"/>
    <mergeCell ref="J9:M9"/>
    <mergeCell ref="D8:L8"/>
    <mergeCell ref="A37:K37"/>
    <mergeCell ref="C40:H40"/>
    <mergeCell ref="C41:H41"/>
    <mergeCell ref="C45:H45"/>
    <mergeCell ref="A12:A13"/>
    <mergeCell ref="B12:B13"/>
    <mergeCell ref="C12:C13"/>
    <mergeCell ref="D12:D13"/>
    <mergeCell ref="E12:E13"/>
    <mergeCell ref="N9:O9"/>
    <mergeCell ref="L12:P12"/>
    <mergeCell ref="C2:I2"/>
    <mergeCell ref="C3:I3"/>
    <mergeCell ref="D5:L5"/>
    <mergeCell ref="D6:L6"/>
    <mergeCell ref="D7:L7"/>
  </mergeCells>
  <conditionalFormatting sqref="D15:E16 A15:B15 C19:E29 C36:E36 A18 A20 A22 A24 A26 A28 A30 A32 A34 A36 B16:B36">
    <cfRule type="cellIs" dxfId="155" priority="36" operator="equal">
      <formula>0</formula>
    </cfRule>
  </conditionalFormatting>
  <conditionalFormatting sqref="N9:O9 L19:P36 L14:P16">
    <cfRule type="cellIs" dxfId="154" priority="35" operator="equal">
      <formula>0</formula>
    </cfRule>
  </conditionalFormatting>
  <conditionalFormatting sqref="C2:I2">
    <cfRule type="cellIs" dxfId="153" priority="32" operator="equal">
      <formula>0</formula>
    </cfRule>
  </conditionalFormatting>
  <conditionalFormatting sqref="O10">
    <cfRule type="cellIs" dxfId="152" priority="31" operator="equal">
      <formula>"20__. gada __. _________"</formula>
    </cfRule>
  </conditionalFormatting>
  <conditionalFormatting sqref="L37:P37">
    <cfRule type="cellIs" dxfId="151" priority="25" operator="equal">
      <formula>0</formula>
    </cfRule>
  </conditionalFormatting>
  <conditionalFormatting sqref="C4:I4">
    <cfRule type="cellIs" dxfId="150" priority="24" operator="equal">
      <formula>0</formula>
    </cfRule>
  </conditionalFormatting>
  <conditionalFormatting sqref="D5:L8">
    <cfRule type="cellIs" dxfId="149" priority="21" operator="equal">
      <formula>0</formula>
    </cfRule>
  </conditionalFormatting>
  <conditionalFormatting sqref="A14:B14 D14:E14 A16:A17 A19 A21 A23 A25 A27 A29 A31 A33 A35">
    <cfRule type="cellIs" dxfId="148" priority="20" operator="equal">
      <formula>0</formula>
    </cfRule>
  </conditionalFormatting>
  <conditionalFormatting sqref="C14">
    <cfRule type="cellIs" dxfId="147" priority="19" operator="equal">
      <formula>0</formula>
    </cfRule>
  </conditionalFormatting>
  <conditionalFormatting sqref="P10">
    <cfRule type="cellIs" dxfId="146" priority="17" operator="equal">
      <formula>"20__. gada __. _________"</formula>
    </cfRule>
  </conditionalFormatting>
  <conditionalFormatting sqref="C45:H45">
    <cfRule type="cellIs" dxfId="145" priority="14" operator="equal">
      <formula>0</formula>
    </cfRule>
  </conditionalFormatting>
  <conditionalFormatting sqref="C40:H40">
    <cfRule type="cellIs" dxfId="144" priority="13" operator="equal">
      <formula>0</formula>
    </cfRule>
  </conditionalFormatting>
  <conditionalFormatting sqref="C45:H45 C48 C40:H40">
    <cfRule type="cellIs" dxfId="143" priority="12" operator="equal">
      <formula>0</formula>
    </cfRule>
  </conditionalFormatting>
  <conditionalFormatting sqref="D1">
    <cfRule type="cellIs" dxfId="142" priority="11" operator="equal">
      <formula>0</formula>
    </cfRule>
  </conditionalFormatting>
  <conditionalFormatting sqref="A9:F9">
    <cfRule type="containsText" dxfId="141" priority="10" operator="containsText" text="Tāme sastādīta  20__. gada tirgus cenās, pamatojoties uz ___ daļas rasējumiem">
      <formula>NOT(ISERROR(SEARCH("Tāme sastādīta  20__. gada tirgus cenās, pamatojoties uz ___ daļas rasējumiem",A9)))</formula>
    </cfRule>
  </conditionalFormatting>
  <conditionalFormatting sqref="C15:C16">
    <cfRule type="cellIs" dxfId="140" priority="9" operator="equal">
      <formula>0</formula>
    </cfRule>
  </conditionalFormatting>
  <conditionalFormatting sqref="C30:E35">
    <cfRule type="cellIs" dxfId="139" priority="6" operator="equal">
      <formula>0</formula>
    </cfRule>
  </conditionalFormatting>
  <conditionalFormatting sqref="C17:E18">
    <cfRule type="cellIs" dxfId="138" priority="5" operator="equal">
      <formula>0</formula>
    </cfRule>
  </conditionalFormatting>
  <conditionalFormatting sqref="L17:P18">
    <cfRule type="cellIs" dxfId="137" priority="4" operator="equal">
      <formula>0</formula>
    </cfRule>
  </conditionalFormatting>
  <conditionalFormatting sqref="A37:K37">
    <cfRule type="containsText" dxfId="136" priority="3" operator="containsText" text="Tiešās izmaksas kopā, t. sk. darba devēja sociālais nodoklis __.__% ">
      <formula>NOT(ISERROR(SEARCH("Tiešās izmaksas kopā, t. sk. darba devēja sociālais nodoklis __.__% ",A37)))</formula>
    </cfRule>
  </conditionalFormatting>
  <conditionalFormatting sqref="I14:J36 F14:G36">
    <cfRule type="cellIs" dxfId="135" priority="2" operator="equal">
      <formula>0</formula>
    </cfRule>
  </conditionalFormatting>
  <conditionalFormatting sqref="H14:H36 K14:K36">
    <cfRule type="cellIs" dxfId="134" priority="1" operator="equal">
      <formula>0</formula>
    </cfRule>
  </conditionalFormatting>
  <pageMargins left="0.7" right="0.7" top="0.75" bottom="0.75" header="0.3" footer="0.3"/>
  <pageSetup scale="88" fitToHeight="0" orientation="landscape" horizontalDpi="1200" verticalDpi="1200" r:id="rId1"/>
  <legacyDrawing r:id="rId2"/>
  <extLst>
    <ext xmlns:x14="http://schemas.microsoft.com/office/spreadsheetml/2009/9/main" uri="{78C0D931-6437-407d-A8EE-F0AAD7539E65}">
      <x14:conditionalFormattings>
        <x14:conditionalFormatting xmlns:xm="http://schemas.microsoft.com/office/excel/2006/main">
          <x14:cfRule type="containsText" priority="16" operator="containsText" id="{DC7EA987-A541-4A14-8BBA-80430C8D8797}">
            <xm:f>NOT(ISERROR(SEARCH("Tāme sastādīta ____. gada ___. ______________",A43)))</xm:f>
            <xm:f>"Tāme sastādīta ____. gada ___. ______________"</xm:f>
            <x14:dxf>
              <font>
                <color auto="1"/>
              </font>
              <fill>
                <patternFill>
                  <bgColor rgb="FFC6EFCE"/>
                </patternFill>
              </fill>
            </x14:dxf>
          </x14:cfRule>
          <xm:sqref>A43</xm:sqref>
        </x14:conditionalFormatting>
        <x14:conditionalFormatting xmlns:xm="http://schemas.microsoft.com/office/excel/2006/main">
          <x14:cfRule type="containsText" priority="15" operator="containsText" id="{ACDA78AF-73B6-4D16-9157-A1B6B42F0CA3}">
            <xm:f>NOT(ISERROR(SEARCH("Sertifikāta Nr. _________________________________",A48)))</xm:f>
            <xm:f>"Sertifikāta Nr. _________________________________"</xm:f>
            <x14:dxf>
              <font>
                <color auto="1"/>
              </font>
              <fill>
                <patternFill>
                  <bgColor rgb="FFC6EFCE"/>
                </patternFill>
              </fill>
            </x14:dxf>
          </x14:cfRule>
          <xm:sqref>A48</xm:sqref>
        </x14:conditionalFormatting>
      </x14:conditionalFormatting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R33"/>
  <sheetViews>
    <sheetView topLeftCell="A10" zoomScale="85" zoomScaleNormal="85" zoomScaleSheetLayoutView="85" workbookViewId="0">
      <selection activeCell="N23" sqref="N23"/>
    </sheetView>
  </sheetViews>
  <sheetFormatPr defaultColWidth="9.140625" defaultRowHeight="11.25" x14ac:dyDescent="0.2"/>
  <cols>
    <col min="1" max="1" width="4.5703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8" x14ac:dyDescent="0.2">
      <c r="A1" s="23"/>
      <c r="B1" s="23"/>
      <c r="C1" s="27" t="s">
        <v>39</v>
      </c>
      <c r="D1" s="52">
        <f>'Kops a'!A20</f>
        <v>0</v>
      </c>
      <c r="E1" s="23"/>
      <c r="F1" s="23"/>
      <c r="G1" s="23"/>
      <c r="H1" s="23"/>
      <c r="I1" s="23"/>
      <c r="J1" s="23"/>
      <c r="N1" s="26"/>
      <c r="O1" s="27"/>
      <c r="P1" s="28"/>
    </row>
    <row r="2" spans="1:18" x14ac:dyDescent="0.2">
      <c r="A2" s="29"/>
      <c r="B2" s="29"/>
      <c r="C2" s="232" t="s">
        <v>160</v>
      </c>
      <c r="D2" s="232"/>
      <c r="E2" s="232"/>
      <c r="F2" s="232"/>
      <c r="G2" s="232"/>
      <c r="H2" s="232"/>
      <c r="I2" s="232"/>
      <c r="J2" s="29"/>
    </row>
    <row r="3" spans="1:18" x14ac:dyDescent="0.2">
      <c r="A3" s="30"/>
      <c r="B3" s="30"/>
      <c r="C3" s="195" t="s">
        <v>18</v>
      </c>
      <c r="D3" s="195"/>
      <c r="E3" s="195"/>
      <c r="F3" s="195"/>
      <c r="G3" s="195"/>
      <c r="H3" s="195"/>
      <c r="I3" s="195"/>
      <c r="J3" s="30"/>
    </row>
    <row r="4" spans="1:18" x14ac:dyDescent="0.2">
      <c r="A4" s="30"/>
      <c r="B4" s="30"/>
      <c r="C4" s="233" t="s">
        <v>53</v>
      </c>
      <c r="D4" s="233"/>
      <c r="E4" s="233"/>
      <c r="F4" s="233"/>
      <c r="G4" s="233"/>
      <c r="H4" s="233"/>
      <c r="I4" s="233"/>
      <c r="J4" s="30"/>
    </row>
    <row r="5" spans="1:18" x14ac:dyDescent="0.2">
      <c r="A5" s="23"/>
      <c r="B5" s="23"/>
      <c r="C5" s="27" t="s">
        <v>5</v>
      </c>
      <c r="D5" s="246" t="str">
        <f>'Kops a'!D6</f>
        <v>Daudzdzīvokļu dzīvojamās ēkas vienkāršotā atjaunošana</v>
      </c>
      <c r="E5" s="246"/>
      <c r="F5" s="246"/>
      <c r="G5" s="246"/>
      <c r="H5" s="246"/>
      <c r="I5" s="246"/>
      <c r="J5" s="246"/>
      <c r="K5" s="246"/>
      <c r="L5" s="246"/>
      <c r="M5" s="17"/>
      <c r="N5" s="17"/>
      <c r="O5" s="17"/>
      <c r="P5" s="17"/>
    </row>
    <row r="6" spans="1:18" x14ac:dyDescent="0.2">
      <c r="A6" s="23"/>
      <c r="B6" s="23"/>
      <c r="C6" s="27" t="s">
        <v>6</v>
      </c>
      <c r="D6" s="246" t="str">
        <f>'Kops a'!D7</f>
        <v>Daudzdzīvokļu dzīvojamās ēkas vienkāršotā atjaunošana</v>
      </c>
      <c r="E6" s="246"/>
      <c r="F6" s="246"/>
      <c r="G6" s="246"/>
      <c r="H6" s="246"/>
      <c r="I6" s="246"/>
      <c r="J6" s="246"/>
      <c r="K6" s="246"/>
      <c r="L6" s="246"/>
      <c r="M6" s="17"/>
      <c r="N6" s="17"/>
      <c r="O6" s="17"/>
      <c r="P6" s="17"/>
    </row>
    <row r="7" spans="1:18" x14ac:dyDescent="0.2">
      <c r="A7" s="23"/>
      <c r="B7" s="23"/>
      <c r="C7" s="27" t="s">
        <v>7</v>
      </c>
      <c r="D7" s="246" t="str">
        <f>'Kops a'!D8</f>
        <v>Tirgus iela 2, Valmiera</v>
      </c>
      <c r="E7" s="246"/>
      <c r="F7" s="246"/>
      <c r="G7" s="246"/>
      <c r="H7" s="246"/>
      <c r="I7" s="246"/>
      <c r="J7" s="246"/>
      <c r="K7" s="246"/>
      <c r="L7" s="246"/>
      <c r="M7" s="17"/>
      <c r="N7" s="17"/>
      <c r="O7" s="17"/>
      <c r="P7" s="17"/>
    </row>
    <row r="8" spans="1:18" x14ac:dyDescent="0.2">
      <c r="A8" s="23"/>
      <c r="B8" s="23"/>
      <c r="C8" s="4" t="s">
        <v>21</v>
      </c>
      <c r="D8" s="246">
        <f>'Kops a'!D9</f>
        <v>0</v>
      </c>
      <c r="E8" s="246"/>
      <c r="F8" s="246"/>
      <c r="G8" s="246"/>
      <c r="H8" s="246"/>
      <c r="I8" s="246"/>
      <c r="J8" s="246"/>
      <c r="K8" s="246"/>
      <c r="L8" s="246"/>
      <c r="M8" s="17"/>
      <c r="N8" s="17"/>
      <c r="O8" s="17"/>
      <c r="P8" s="17"/>
    </row>
    <row r="9" spans="1:18" ht="11.25" customHeight="1" x14ac:dyDescent="0.2">
      <c r="A9" s="234" t="s">
        <v>401</v>
      </c>
      <c r="B9" s="234"/>
      <c r="C9" s="234"/>
      <c r="D9" s="234"/>
      <c r="E9" s="234"/>
      <c r="F9" s="234"/>
      <c r="G9" s="31"/>
      <c r="H9" s="31"/>
      <c r="I9" s="31"/>
      <c r="J9" s="238" t="s">
        <v>40</v>
      </c>
      <c r="K9" s="238"/>
      <c r="L9" s="238"/>
      <c r="M9" s="238"/>
      <c r="N9" s="245">
        <f>P21</f>
        <v>0</v>
      </c>
      <c r="O9" s="245"/>
      <c r="P9" s="31"/>
    </row>
    <row r="10" spans="1:18" x14ac:dyDescent="0.2">
      <c r="A10" s="32"/>
      <c r="B10" s="33"/>
      <c r="C10" s="4"/>
      <c r="D10" s="23"/>
      <c r="E10" s="23"/>
      <c r="F10" s="23"/>
      <c r="G10" s="23"/>
      <c r="H10" s="23"/>
      <c r="I10" s="23"/>
      <c r="J10" s="23"/>
      <c r="K10" s="23"/>
      <c r="L10" s="29"/>
      <c r="M10" s="29"/>
      <c r="O10" s="93"/>
      <c r="P10" s="92" t="str">
        <f>A27</f>
        <v>Tāme sastādīta 20__. gada __. _________</v>
      </c>
    </row>
    <row r="11" spans="1:18" ht="12" thickBot="1" x14ac:dyDescent="0.25">
      <c r="A11" s="32"/>
      <c r="B11" s="33"/>
      <c r="C11" s="4"/>
      <c r="D11" s="23"/>
      <c r="E11" s="23"/>
      <c r="F11" s="23"/>
      <c r="G11" s="23"/>
      <c r="H11" s="23"/>
      <c r="I11" s="23"/>
      <c r="J11" s="23"/>
      <c r="K11" s="23"/>
      <c r="L11" s="34"/>
      <c r="M11" s="34"/>
      <c r="N11" s="35"/>
      <c r="O11" s="26"/>
      <c r="P11" s="23"/>
    </row>
    <row r="12" spans="1:18" x14ac:dyDescent="0.2">
      <c r="A12" s="271" t="s">
        <v>24</v>
      </c>
      <c r="B12" s="264" t="s">
        <v>41</v>
      </c>
      <c r="C12" s="255" t="s">
        <v>42</v>
      </c>
      <c r="D12" s="267" t="s">
        <v>43</v>
      </c>
      <c r="E12" s="269" t="s">
        <v>44</v>
      </c>
      <c r="F12" s="254" t="s">
        <v>45</v>
      </c>
      <c r="G12" s="255"/>
      <c r="H12" s="255"/>
      <c r="I12" s="255"/>
      <c r="J12" s="255"/>
      <c r="K12" s="256"/>
      <c r="L12" s="254" t="s">
        <v>46</v>
      </c>
      <c r="M12" s="255"/>
      <c r="N12" s="255"/>
      <c r="O12" s="255"/>
      <c r="P12" s="256"/>
      <c r="Q12" s="136"/>
      <c r="R12" s="136"/>
    </row>
    <row r="13" spans="1:18" ht="126.75" customHeight="1" thickBot="1" x14ac:dyDescent="0.25">
      <c r="A13" s="272"/>
      <c r="B13" s="265"/>
      <c r="C13" s="266"/>
      <c r="D13" s="268"/>
      <c r="E13" s="270"/>
      <c r="F13" s="148" t="s">
        <v>47</v>
      </c>
      <c r="G13" s="149" t="s">
        <v>48</v>
      </c>
      <c r="H13" s="149" t="s">
        <v>49</v>
      </c>
      <c r="I13" s="149" t="s">
        <v>50</v>
      </c>
      <c r="J13" s="149" t="s">
        <v>51</v>
      </c>
      <c r="K13" s="150" t="s">
        <v>52</v>
      </c>
      <c r="L13" s="148" t="s">
        <v>47</v>
      </c>
      <c r="M13" s="149" t="s">
        <v>49</v>
      </c>
      <c r="N13" s="149" t="s">
        <v>50</v>
      </c>
      <c r="O13" s="149" t="s">
        <v>51</v>
      </c>
      <c r="P13" s="150" t="s">
        <v>52</v>
      </c>
      <c r="Q13" s="136"/>
      <c r="R13" s="136"/>
    </row>
    <row r="14" spans="1:18" ht="22.5" x14ac:dyDescent="0.2">
      <c r="A14" s="131">
        <v>1</v>
      </c>
      <c r="B14" s="169"/>
      <c r="C14" s="173" t="s">
        <v>302</v>
      </c>
      <c r="D14" s="174" t="s">
        <v>65</v>
      </c>
      <c r="E14" s="129">
        <v>1</v>
      </c>
      <c r="F14" s="70"/>
      <c r="G14" s="67"/>
      <c r="H14" s="48">
        <f>ROUND(F14*G14,2)</f>
        <v>0</v>
      </c>
      <c r="I14" s="67"/>
      <c r="J14" s="67"/>
      <c r="K14" s="49">
        <f t="shared" ref="K14" si="0">SUM(H14:J14)</f>
        <v>0</v>
      </c>
      <c r="L14" s="151">
        <f t="shared" ref="L14:L20" si="1">ROUND(E14*F14,2)</f>
        <v>0</v>
      </c>
      <c r="M14" s="152">
        <f t="shared" ref="M14:M20" si="2">ROUND(H14*E14,2)</f>
        <v>0</v>
      </c>
      <c r="N14" s="152">
        <f t="shared" ref="N14:N20" si="3">ROUND(I14*E14,2)</f>
        <v>0</v>
      </c>
      <c r="O14" s="152">
        <f t="shared" ref="O14:O20" si="4">ROUND(J14*E14,2)</f>
        <v>0</v>
      </c>
      <c r="P14" s="153">
        <f t="shared" ref="P14:P20" si="5">SUM(M14:O14)</f>
        <v>0</v>
      </c>
      <c r="Q14" s="136"/>
      <c r="R14" s="136"/>
    </row>
    <row r="15" spans="1:18" x14ac:dyDescent="0.2">
      <c r="A15" s="132">
        <v>2</v>
      </c>
      <c r="B15" s="172"/>
      <c r="C15" s="159" t="s">
        <v>161</v>
      </c>
      <c r="D15" s="158" t="s">
        <v>61</v>
      </c>
      <c r="E15" s="129">
        <v>5</v>
      </c>
      <c r="F15" s="70"/>
      <c r="G15" s="67"/>
      <c r="H15" s="48">
        <f t="shared" ref="H15:H20" si="6">ROUND(F15*G15,2)</f>
        <v>0</v>
      </c>
      <c r="I15" s="67"/>
      <c r="J15" s="67"/>
      <c r="K15" s="49">
        <f t="shared" ref="K15:K20" si="7">SUM(H15:J15)</f>
        <v>0</v>
      </c>
      <c r="L15" s="156">
        <f t="shared" si="1"/>
        <v>0</v>
      </c>
      <c r="M15" s="154">
        <f t="shared" si="2"/>
        <v>0</v>
      </c>
      <c r="N15" s="154">
        <f t="shared" si="3"/>
        <v>0</v>
      </c>
      <c r="O15" s="154">
        <f t="shared" si="4"/>
        <v>0</v>
      </c>
      <c r="P15" s="155">
        <f t="shared" si="5"/>
        <v>0</v>
      </c>
      <c r="Q15" s="136"/>
      <c r="R15" s="136"/>
    </row>
    <row r="16" spans="1:18" ht="22.5" x14ac:dyDescent="0.2">
      <c r="A16" s="131">
        <v>3</v>
      </c>
      <c r="B16" s="172"/>
      <c r="C16" s="159" t="s">
        <v>162</v>
      </c>
      <c r="D16" s="158" t="s">
        <v>61</v>
      </c>
      <c r="E16" s="129">
        <v>5</v>
      </c>
      <c r="F16" s="70"/>
      <c r="G16" s="67"/>
      <c r="H16" s="48">
        <f t="shared" si="6"/>
        <v>0</v>
      </c>
      <c r="I16" s="67"/>
      <c r="J16" s="67"/>
      <c r="K16" s="49">
        <f t="shared" si="7"/>
        <v>0</v>
      </c>
      <c r="L16" s="156">
        <f t="shared" si="1"/>
        <v>0</v>
      </c>
      <c r="M16" s="154">
        <f t="shared" si="2"/>
        <v>0</v>
      </c>
      <c r="N16" s="154">
        <f t="shared" si="3"/>
        <v>0</v>
      </c>
      <c r="O16" s="154">
        <f t="shared" si="4"/>
        <v>0</v>
      </c>
      <c r="P16" s="155">
        <f t="shared" si="5"/>
        <v>0</v>
      </c>
      <c r="Q16" s="136"/>
      <c r="R16" s="136"/>
    </row>
    <row r="17" spans="1:18" x14ac:dyDescent="0.2">
      <c r="A17" s="132">
        <v>4</v>
      </c>
      <c r="B17" s="172"/>
      <c r="C17" s="159" t="s">
        <v>163</v>
      </c>
      <c r="D17" s="158" t="s">
        <v>61</v>
      </c>
      <c r="E17" s="129">
        <v>5</v>
      </c>
      <c r="F17" s="70"/>
      <c r="G17" s="67"/>
      <c r="H17" s="48">
        <f t="shared" si="6"/>
        <v>0</v>
      </c>
      <c r="I17" s="67"/>
      <c r="J17" s="67"/>
      <c r="K17" s="49">
        <f t="shared" si="7"/>
        <v>0</v>
      </c>
      <c r="L17" s="156">
        <f t="shared" si="1"/>
        <v>0</v>
      </c>
      <c r="M17" s="154">
        <f t="shared" si="2"/>
        <v>0</v>
      </c>
      <c r="N17" s="154">
        <f t="shared" si="3"/>
        <v>0</v>
      </c>
      <c r="O17" s="154">
        <f t="shared" si="4"/>
        <v>0</v>
      </c>
      <c r="P17" s="155">
        <f t="shared" si="5"/>
        <v>0</v>
      </c>
      <c r="Q17" s="136"/>
      <c r="R17" s="136"/>
    </row>
    <row r="18" spans="1:18" x14ac:dyDescent="0.2">
      <c r="A18" s="131">
        <v>5</v>
      </c>
      <c r="B18" s="172"/>
      <c r="C18" s="159" t="s">
        <v>164</v>
      </c>
      <c r="D18" s="158" t="s">
        <v>61</v>
      </c>
      <c r="E18" s="129">
        <v>5</v>
      </c>
      <c r="F18" s="70"/>
      <c r="G18" s="67"/>
      <c r="H18" s="48">
        <f t="shared" si="6"/>
        <v>0</v>
      </c>
      <c r="I18" s="67"/>
      <c r="J18" s="67"/>
      <c r="K18" s="49">
        <f t="shared" si="7"/>
        <v>0</v>
      </c>
      <c r="L18" s="156">
        <f t="shared" si="1"/>
        <v>0</v>
      </c>
      <c r="M18" s="154">
        <f t="shared" si="2"/>
        <v>0</v>
      </c>
      <c r="N18" s="154">
        <f t="shared" si="3"/>
        <v>0</v>
      </c>
      <c r="O18" s="154">
        <f t="shared" si="4"/>
        <v>0</v>
      </c>
      <c r="P18" s="155">
        <f t="shared" si="5"/>
        <v>0</v>
      </c>
      <c r="Q18" s="136"/>
      <c r="R18" s="136"/>
    </row>
    <row r="19" spans="1:18" ht="33.75" x14ac:dyDescent="0.2">
      <c r="A19" s="132">
        <v>6</v>
      </c>
      <c r="B19" s="172"/>
      <c r="C19" s="159" t="s">
        <v>336</v>
      </c>
      <c r="D19" s="158" t="s">
        <v>61</v>
      </c>
      <c r="E19" s="129">
        <v>48</v>
      </c>
      <c r="F19" s="70"/>
      <c r="G19" s="67"/>
      <c r="H19" s="48">
        <f t="shared" si="6"/>
        <v>0</v>
      </c>
      <c r="I19" s="67"/>
      <c r="J19" s="67"/>
      <c r="K19" s="49">
        <f t="shared" si="7"/>
        <v>0</v>
      </c>
      <c r="L19" s="156">
        <f t="shared" si="1"/>
        <v>0</v>
      </c>
      <c r="M19" s="154">
        <f t="shared" si="2"/>
        <v>0</v>
      </c>
      <c r="N19" s="154">
        <f t="shared" si="3"/>
        <v>0</v>
      </c>
      <c r="O19" s="154">
        <f t="shared" si="4"/>
        <v>0</v>
      </c>
      <c r="P19" s="155">
        <f t="shared" si="5"/>
        <v>0</v>
      </c>
      <c r="Q19" s="136"/>
      <c r="R19" s="136"/>
    </row>
    <row r="20" spans="1:18" ht="23.25" thickBot="1" x14ac:dyDescent="0.25">
      <c r="A20" s="131">
        <v>7</v>
      </c>
      <c r="B20" s="172"/>
      <c r="C20" s="159" t="s">
        <v>404</v>
      </c>
      <c r="D20" s="158" t="s">
        <v>61</v>
      </c>
      <c r="E20" s="129">
        <v>23</v>
      </c>
      <c r="F20" s="70"/>
      <c r="G20" s="67"/>
      <c r="H20" s="48">
        <f t="shared" si="6"/>
        <v>0</v>
      </c>
      <c r="I20" s="67"/>
      <c r="J20" s="67"/>
      <c r="K20" s="49">
        <f t="shared" si="7"/>
        <v>0</v>
      </c>
      <c r="L20" s="156">
        <f t="shared" si="1"/>
        <v>0</v>
      </c>
      <c r="M20" s="154">
        <f t="shared" si="2"/>
        <v>0</v>
      </c>
      <c r="N20" s="154">
        <f t="shared" si="3"/>
        <v>0</v>
      </c>
      <c r="O20" s="154">
        <f t="shared" si="4"/>
        <v>0</v>
      </c>
      <c r="P20" s="155">
        <f t="shared" si="5"/>
        <v>0</v>
      </c>
      <c r="Q20" s="136"/>
      <c r="R20" s="136"/>
    </row>
    <row r="21" spans="1:18" ht="10.7" customHeight="1" thickBot="1" x14ac:dyDescent="0.25">
      <c r="A21" s="250" t="s">
        <v>399</v>
      </c>
      <c r="B21" s="251"/>
      <c r="C21" s="251"/>
      <c r="D21" s="251"/>
      <c r="E21" s="251"/>
      <c r="F21" s="251"/>
      <c r="G21" s="251"/>
      <c r="H21" s="251"/>
      <c r="I21" s="251"/>
      <c r="J21" s="251"/>
      <c r="K21" s="252"/>
      <c r="L21" s="161">
        <f>SUM(L14:L20)</f>
        <v>0</v>
      </c>
      <c r="M21" s="162">
        <f>SUM(M14:M20)</f>
        <v>0</v>
      </c>
      <c r="N21" s="162">
        <f>SUM(N14:N20)</f>
        <v>0</v>
      </c>
      <c r="O21" s="162">
        <f>SUM(O14:O20)</f>
        <v>0</v>
      </c>
      <c r="P21" s="163">
        <f>SUM(P14:P20)</f>
        <v>0</v>
      </c>
      <c r="Q21" s="136"/>
      <c r="R21" s="136"/>
    </row>
    <row r="22" spans="1:18" x14ac:dyDescent="0.2">
      <c r="A22" s="17"/>
      <c r="B22" s="17"/>
      <c r="C22" s="17"/>
      <c r="D22" s="17"/>
      <c r="E22" s="17"/>
      <c r="F22" s="17"/>
      <c r="G22" s="17"/>
      <c r="H22" s="17"/>
      <c r="I22" s="17"/>
      <c r="J22" s="17"/>
      <c r="K22" s="17"/>
      <c r="L22" s="17"/>
      <c r="M22" s="17"/>
      <c r="N22" s="17"/>
      <c r="O22" s="17"/>
      <c r="P22" s="17"/>
    </row>
    <row r="23" spans="1:18" x14ac:dyDescent="0.2">
      <c r="A23" s="17"/>
      <c r="B23" s="17"/>
      <c r="C23" s="17"/>
      <c r="D23" s="17"/>
      <c r="E23" s="17"/>
      <c r="F23" s="17"/>
      <c r="G23" s="17"/>
      <c r="H23" s="17"/>
      <c r="I23" s="17"/>
      <c r="J23" s="17"/>
      <c r="K23" s="17"/>
      <c r="L23" s="17"/>
      <c r="M23" s="17"/>
      <c r="N23" s="17"/>
      <c r="O23" s="17"/>
      <c r="P23" s="17"/>
    </row>
    <row r="24" spans="1:18" x14ac:dyDescent="0.2">
      <c r="A24" s="1" t="s">
        <v>14</v>
      </c>
      <c r="B24" s="17"/>
      <c r="C24" s="249">
        <f>'Kops a'!C35:H35</f>
        <v>0</v>
      </c>
      <c r="D24" s="249"/>
      <c r="E24" s="249"/>
      <c r="F24" s="249"/>
      <c r="G24" s="249"/>
      <c r="H24" s="249"/>
      <c r="I24" s="17"/>
      <c r="J24" s="17"/>
      <c r="K24" s="17"/>
      <c r="L24" s="17"/>
      <c r="M24" s="17"/>
      <c r="N24" s="17"/>
      <c r="O24" s="17"/>
      <c r="P24" s="17"/>
    </row>
    <row r="25" spans="1:18" x14ac:dyDescent="0.2">
      <c r="A25" s="17"/>
      <c r="B25" s="17"/>
      <c r="C25" s="186" t="s">
        <v>15</v>
      </c>
      <c r="D25" s="186"/>
      <c r="E25" s="186"/>
      <c r="F25" s="186"/>
      <c r="G25" s="186"/>
      <c r="H25" s="186"/>
      <c r="I25" s="17"/>
      <c r="J25" s="17"/>
      <c r="K25" s="17"/>
      <c r="L25" s="17"/>
      <c r="M25" s="17"/>
      <c r="N25" s="17"/>
      <c r="O25" s="17"/>
      <c r="P25" s="17"/>
    </row>
    <row r="26" spans="1:18" x14ac:dyDescent="0.2">
      <c r="A26" s="17"/>
      <c r="B26" s="17"/>
      <c r="C26" s="17"/>
      <c r="D26" s="17"/>
      <c r="E26" s="17"/>
      <c r="F26" s="17"/>
      <c r="G26" s="17"/>
      <c r="H26" s="17"/>
      <c r="I26" s="17"/>
      <c r="J26" s="17"/>
      <c r="K26" s="17"/>
      <c r="L26" s="17"/>
      <c r="M26" s="17"/>
      <c r="N26" s="17"/>
      <c r="O26" s="17"/>
      <c r="P26" s="17"/>
    </row>
    <row r="27" spans="1:18" x14ac:dyDescent="0.2">
      <c r="A27" s="90" t="str">
        <f>'Kops a'!A38</f>
        <v>Tāme sastādīta 20__. gada __. _________</v>
      </c>
      <c r="B27" s="91"/>
      <c r="C27" s="91"/>
      <c r="D27" s="91"/>
      <c r="E27" s="17"/>
      <c r="F27" s="17"/>
      <c r="G27" s="17"/>
      <c r="H27" s="17"/>
      <c r="I27" s="17"/>
      <c r="J27" s="17"/>
      <c r="K27" s="17"/>
      <c r="L27" s="17"/>
      <c r="M27" s="17"/>
      <c r="N27" s="17"/>
      <c r="O27" s="17"/>
      <c r="P27" s="17"/>
    </row>
    <row r="28" spans="1:18" x14ac:dyDescent="0.2">
      <c r="A28" s="17"/>
      <c r="B28" s="17"/>
      <c r="C28" s="17"/>
      <c r="D28" s="17"/>
      <c r="E28" s="17"/>
      <c r="F28" s="17"/>
      <c r="G28" s="17"/>
      <c r="H28" s="17"/>
      <c r="I28" s="17"/>
      <c r="J28" s="17"/>
      <c r="K28" s="17"/>
      <c r="L28" s="17"/>
      <c r="M28" s="17"/>
      <c r="N28" s="17"/>
      <c r="O28" s="17"/>
      <c r="P28" s="17"/>
    </row>
    <row r="29" spans="1:18" x14ac:dyDescent="0.2">
      <c r="A29" s="1" t="s">
        <v>38</v>
      </c>
      <c r="B29" s="17"/>
      <c r="C29" s="249">
        <f>'Kops a'!C40:H40</f>
        <v>0</v>
      </c>
      <c r="D29" s="249"/>
      <c r="E29" s="249"/>
      <c r="F29" s="249"/>
      <c r="G29" s="249"/>
      <c r="H29" s="249"/>
      <c r="I29" s="17"/>
      <c r="J29" s="17"/>
      <c r="K29" s="17"/>
      <c r="L29" s="17"/>
      <c r="M29" s="17"/>
      <c r="N29" s="17"/>
      <c r="O29" s="17"/>
      <c r="P29" s="17"/>
    </row>
    <row r="30" spans="1:18" x14ac:dyDescent="0.2">
      <c r="A30" s="17"/>
      <c r="B30" s="17"/>
      <c r="C30" s="186" t="s">
        <v>15</v>
      </c>
      <c r="D30" s="186"/>
      <c r="E30" s="186"/>
      <c r="F30" s="186"/>
      <c r="G30" s="186"/>
      <c r="H30" s="186"/>
      <c r="I30" s="17"/>
      <c r="J30" s="17"/>
      <c r="K30" s="17"/>
      <c r="L30" s="17"/>
      <c r="M30" s="17"/>
      <c r="N30" s="17"/>
      <c r="O30" s="17"/>
      <c r="P30" s="17"/>
    </row>
    <row r="31" spans="1:18" x14ac:dyDescent="0.2">
      <c r="A31" s="17"/>
      <c r="B31" s="17"/>
      <c r="C31" s="17"/>
      <c r="D31" s="17"/>
      <c r="E31" s="17"/>
      <c r="F31" s="17"/>
      <c r="G31" s="17"/>
      <c r="H31" s="17"/>
      <c r="I31" s="17"/>
      <c r="J31" s="17"/>
      <c r="K31" s="17"/>
      <c r="L31" s="17"/>
      <c r="M31" s="17"/>
      <c r="N31" s="17"/>
      <c r="O31" s="17"/>
      <c r="P31" s="17"/>
    </row>
    <row r="32" spans="1:18" x14ac:dyDescent="0.2">
      <c r="A32" s="90" t="s">
        <v>55</v>
      </c>
      <c r="B32" s="91"/>
      <c r="C32" s="95">
        <f>'Kops a'!C43</f>
        <v>0</v>
      </c>
      <c r="D32" s="51"/>
      <c r="E32" s="17"/>
      <c r="F32" s="17"/>
      <c r="G32" s="17"/>
      <c r="H32" s="17"/>
      <c r="I32" s="17"/>
      <c r="J32" s="17"/>
      <c r="K32" s="17"/>
      <c r="L32" s="17"/>
      <c r="M32" s="17"/>
      <c r="N32" s="17"/>
      <c r="O32" s="17"/>
      <c r="P32" s="17"/>
    </row>
    <row r="33" spans="1:16" x14ac:dyDescent="0.2">
      <c r="A33" s="17"/>
      <c r="B33" s="17"/>
      <c r="C33" s="17"/>
      <c r="D33" s="17"/>
      <c r="E33" s="17"/>
      <c r="F33" s="17"/>
      <c r="G33" s="17"/>
      <c r="H33" s="17"/>
      <c r="I33" s="17"/>
      <c r="J33" s="17"/>
      <c r="K33" s="17"/>
      <c r="L33" s="17"/>
      <c r="M33" s="17"/>
      <c r="N33" s="17"/>
      <c r="O33" s="17"/>
      <c r="P33" s="17"/>
    </row>
  </sheetData>
  <mergeCells count="22">
    <mergeCell ref="C30:H30"/>
    <mergeCell ref="C4:I4"/>
    <mergeCell ref="F12:K12"/>
    <mergeCell ref="A9:F9"/>
    <mergeCell ref="J9:M9"/>
    <mergeCell ref="D8:L8"/>
    <mergeCell ref="A21:K21"/>
    <mergeCell ref="C24:H24"/>
    <mergeCell ref="C25:H25"/>
    <mergeCell ref="C29:H29"/>
    <mergeCell ref="A12:A13"/>
    <mergeCell ref="B12:B13"/>
    <mergeCell ref="C12:C13"/>
    <mergeCell ref="D12:D13"/>
    <mergeCell ref="E12:E13"/>
    <mergeCell ref="N9:O9"/>
    <mergeCell ref="L12:P12"/>
    <mergeCell ref="C2:I2"/>
    <mergeCell ref="C3:I3"/>
    <mergeCell ref="D5:L5"/>
    <mergeCell ref="D6:L6"/>
    <mergeCell ref="D7:L7"/>
  </mergeCells>
  <conditionalFormatting sqref="A15:B15 D15:E18 E19:E20 B16:B20 A17 A19">
    <cfRule type="cellIs" dxfId="202" priority="33" operator="equal">
      <formula>0</formula>
    </cfRule>
  </conditionalFormatting>
  <conditionalFormatting sqref="N9:O9">
    <cfRule type="cellIs" dxfId="201" priority="32" operator="equal">
      <formula>0</formula>
    </cfRule>
  </conditionalFormatting>
  <conditionalFormatting sqref="C2:I2">
    <cfRule type="cellIs" dxfId="200" priority="29" operator="equal">
      <formula>0</formula>
    </cfRule>
  </conditionalFormatting>
  <conditionalFormatting sqref="O10">
    <cfRule type="cellIs" dxfId="199" priority="28" operator="equal">
      <formula>"20__. gada __. _________"</formula>
    </cfRule>
  </conditionalFormatting>
  <conditionalFormatting sqref="L14:P21">
    <cfRule type="cellIs" dxfId="198" priority="22" operator="equal">
      <formula>0</formula>
    </cfRule>
  </conditionalFormatting>
  <conditionalFormatting sqref="C4:I4">
    <cfRule type="cellIs" dxfId="197" priority="21" operator="equal">
      <formula>0</formula>
    </cfRule>
  </conditionalFormatting>
  <conditionalFormatting sqref="C15:C18">
    <cfRule type="cellIs" dxfId="196" priority="20" operator="equal">
      <formula>0</formula>
    </cfRule>
  </conditionalFormatting>
  <conditionalFormatting sqref="D5:L8">
    <cfRule type="cellIs" dxfId="195" priority="17" operator="equal">
      <formula>0</formula>
    </cfRule>
  </conditionalFormatting>
  <conditionalFormatting sqref="A14:B14 D14:E14 A16 A18 A20">
    <cfRule type="cellIs" dxfId="194" priority="16" operator="equal">
      <formula>0</formula>
    </cfRule>
  </conditionalFormatting>
  <conditionalFormatting sqref="C14">
    <cfRule type="cellIs" dxfId="193" priority="15" operator="equal">
      <formula>0</formula>
    </cfRule>
  </conditionalFormatting>
  <conditionalFormatting sqref="P10">
    <cfRule type="cellIs" dxfId="192" priority="13" operator="equal">
      <formula>"20__. gada __. _________"</formula>
    </cfRule>
  </conditionalFormatting>
  <conditionalFormatting sqref="C29:H29">
    <cfRule type="cellIs" dxfId="191" priority="10" operator="equal">
      <formula>0</formula>
    </cfRule>
  </conditionalFormatting>
  <conditionalFormatting sqref="C24:H24">
    <cfRule type="cellIs" dxfId="190" priority="9" operator="equal">
      <formula>0</formula>
    </cfRule>
  </conditionalFormatting>
  <conditionalFormatting sqref="C29:H29 C32 C24:H24">
    <cfRule type="cellIs" dxfId="189" priority="8" operator="equal">
      <formula>0</formula>
    </cfRule>
  </conditionalFormatting>
  <conditionalFormatting sqref="D1">
    <cfRule type="cellIs" dxfId="188" priority="7" operator="equal">
      <formula>0</formula>
    </cfRule>
  </conditionalFormatting>
  <conditionalFormatting sqref="A9:F9">
    <cfRule type="containsText" dxfId="187" priority="6" operator="containsText" text="Tāme sastādīta  20__. gada tirgus cenās, pamatojoties uz ___ daļas rasējumiem">
      <formula>NOT(ISERROR(SEARCH("Tāme sastādīta  20__. gada tirgus cenās, pamatojoties uz ___ daļas rasējumiem",A9)))</formula>
    </cfRule>
  </conditionalFormatting>
  <conditionalFormatting sqref="D19:D20">
    <cfRule type="cellIs" dxfId="186" priority="5" operator="equal">
      <formula>0</formula>
    </cfRule>
  </conditionalFormatting>
  <conditionalFormatting sqref="C19:C20">
    <cfRule type="cellIs" dxfId="185" priority="4" operator="equal">
      <formula>0</formula>
    </cfRule>
  </conditionalFormatting>
  <conditionalFormatting sqref="A21:K21">
    <cfRule type="containsText" dxfId="184" priority="3" operator="containsText" text="Tiešās izmaksas kopā, t. sk. darba devēja sociālais nodoklis __.__% ">
      <formula>NOT(ISERROR(SEARCH("Tiešās izmaksas kopā, t. sk. darba devēja sociālais nodoklis __.__% ",A21)))</formula>
    </cfRule>
  </conditionalFormatting>
  <conditionalFormatting sqref="I14:J20 F14:G20">
    <cfRule type="cellIs" dxfId="183" priority="2" operator="equal">
      <formula>0</formula>
    </cfRule>
  </conditionalFormatting>
  <conditionalFormatting sqref="H14:H20 K14:K20">
    <cfRule type="cellIs" dxfId="182" priority="1" operator="equal">
      <formula>0</formula>
    </cfRule>
  </conditionalFormatting>
  <pageMargins left="0.7" right="0.7" top="0.75" bottom="0.75" header="0.3" footer="0.3"/>
  <pageSetup scale="88" fitToHeight="0" orientation="landscape" horizontalDpi="1200" verticalDpi="1200" r:id="rId1"/>
  <legacyDrawing r:id="rId2"/>
  <extLst>
    <ext xmlns:x14="http://schemas.microsoft.com/office/spreadsheetml/2009/9/main" uri="{78C0D931-6437-407d-A8EE-F0AAD7539E65}">
      <x14:conditionalFormattings>
        <x14:conditionalFormatting xmlns:xm="http://schemas.microsoft.com/office/excel/2006/main">
          <x14:cfRule type="containsText" priority="12" operator="containsText" id="{A5F45D83-914D-4306-B26D-4B74C3C819FC}">
            <xm:f>NOT(ISERROR(SEARCH("Tāme sastādīta ____. gada ___. ______________",A27)))</xm:f>
            <xm:f>"Tāme sastādīta ____. gada ___. ______________"</xm:f>
            <x14:dxf>
              <font>
                <color auto="1"/>
              </font>
              <fill>
                <patternFill>
                  <bgColor rgb="FFC6EFCE"/>
                </patternFill>
              </fill>
            </x14:dxf>
          </x14:cfRule>
          <xm:sqref>A27</xm:sqref>
        </x14:conditionalFormatting>
        <x14:conditionalFormatting xmlns:xm="http://schemas.microsoft.com/office/excel/2006/main">
          <x14:cfRule type="containsText" priority="11" operator="containsText" id="{A2E03CF5-E14D-4A31-8C34-6550548A72DB}">
            <xm:f>NOT(ISERROR(SEARCH("Sertifikāta Nr. _________________________________",A32)))</xm:f>
            <xm:f>"Sertifikāta Nr. _________________________________"</xm:f>
            <x14:dxf>
              <font>
                <color auto="1"/>
              </font>
              <fill>
                <patternFill>
                  <bgColor rgb="FFC6EFCE"/>
                </patternFill>
              </fill>
            </x14:dxf>
          </x14:cfRule>
          <xm:sqref>A32</xm:sqref>
        </x14:conditionalFormatting>
      </x14:conditionalFormatting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T44"/>
  <sheetViews>
    <sheetView topLeftCell="A10" zoomScale="85" zoomScaleNormal="85" workbookViewId="0">
      <selection activeCell="F14" sqref="F14:K31"/>
    </sheetView>
  </sheetViews>
  <sheetFormatPr defaultColWidth="9.140625" defaultRowHeight="11.25" x14ac:dyDescent="0.2"/>
  <cols>
    <col min="1" max="1" width="4.5703125" style="1" customWidth="1"/>
    <col min="2" max="2" width="5.28515625" style="1" customWidth="1"/>
    <col min="3" max="3" width="38.42578125" style="136" customWidth="1"/>
    <col min="4" max="4" width="5.85546875" style="136" customWidth="1"/>
    <col min="5" max="5" width="8.7109375" style="136" customWidth="1"/>
    <col min="6" max="6" width="5.42578125" style="136" customWidth="1"/>
    <col min="7" max="7" width="4.85546875" style="136" customWidth="1"/>
    <col min="8" max="10" width="6.7109375" style="136" customWidth="1"/>
    <col min="11" max="11" width="7" style="136" customWidth="1"/>
    <col min="12" max="15" width="7.7109375" style="136" customWidth="1"/>
    <col min="16" max="16" width="9" style="136" customWidth="1"/>
    <col min="17" max="20" width="9.140625" style="136"/>
    <col min="21" max="16384" width="9.140625" style="1"/>
  </cols>
  <sheetData>
    <row r="1" spans="1:16" x14ac:dyDescent="0.2">
      <c r="A1" s="23"/>
      <c r="B1" s="23"/>
      <c r="C1" s="133" t="s">
        <v>39</v>
      </c>
      <c r="D1" s="134">
        <f>'Kops a'!A21</f>
        <v>0</v>
      </c>
      <c r="E1" s="135"/>
      <c r="F1" s="135"/>
      <c r="G1" s="135"/>
      <c r="H1" s="135"/>
      <c r="I1" s="135"/>
      <c r="J1" s="135"/>
      <c r="N1" s="137"/>
      <c r="O1" s="133"/>
      <c r="P1" s="138"/>
    </row>
    <row r="2" spans="1:16" x14ac:dyDescent="0.2">
      <c r="A2" s="29"/>
      <c r="B2" s="29"/>
      <c r="C2" s="257" t="s">
        <v>165</v>
      </c>
      <c r="D2" s="257"/>
      <c r="E2" s="257"/>
      <c r="F2" s="257"/>
      <c r="G2" s="257"/>
      <c r="H2" s="257"/>
      <c r="I2" s="257"/>
      <c r="J2" s="139"/>
    </row>
    <row r="3" spans="1:16" x14ac:dyDescent="0.2">
      <c r="A3" s="30"/>
      <c r="B3" s="30"/>
      <c r="C3" s="258" t="s">
        <v>18</v>
      </c>
      <c r="D3" s="258"/>
      <c r="E3" s="258"/>
      <c r="F3" s="258"/>
      <c r="G3" s="258"/>
      <c r="H3" s="258"/>
      <c r="I3" s="258"/>
      <c r="J3" s="140"/>
    </row>
    <row r="4" spans="1:16" x14ac:dyDescent="0.2">
      <c r="A4" s="30"/>
      <c r="B4" s="30"/>
      <c r="C4" s="261" t="s">
        <v>53</v>
      </c>
      <c r="D4" s="261"/>
      <c r="E4" s="261"/>
      <c r="F4" s="261"/>
      <c r="G4" s="261"/>
      <c r="H4" s="261"/>
      <c r="I4" s="261"/>
      <c r="J4" s="140"/>
    </row>
    <row r="5" spans="1:16" x14ac:dyDescent="0.2">
      <c r="A5" s="23"/>
      <c r="B5" s="23"/>
      <c r="C5" s="133" t="s">
        <v>5</v>
      </c>
      <c r="D5" s="259" t="str">
        <f>'Kops a'!D6</f>
        <v>Daudzdzīvokļu dzīvojamās ēkas vienkāršotā atjaunošana</v>
      </c>
      <c r="E5" s="259"/>
      <c r="F5" s="259"/>
      <c r="G5" s="259"/>
      <c r="H5" s="259"/>
      <c r="I5" s="259"/>
      <c r="J5" s="259"/>
      <c r="K5" s="259"/>
      <c r="L5" s="259"/>
      <c r="M5" s="141"/>
      <c r="N5" s="141"/>
      <c r="O5" s="141"/>
      <c r="P5" s="141"/>
    </row>
    <row r="6" spans="1:16" x14ac:dyDescent="0.2">
      <c r="A6" s="23"/>
      <c r="B6" s="23"/>
      <c r="C6" s="133" t="s">
        <v>6</v>
      </c>
      <c r="D6" s="259" t="str">
        <f>'Kops a'!D7</f>
        <v>Daudzdzīvokļu dzīvojamās ēkas vienkāršotā atjaunošana</v>
      </c>
      <c r="E6" s="259"/>
      <c r="F6" s="259"/>
      <c r="G6" s="259"/>
      <c r="H6" s="259"/>
      <c r="I6" s="259"/>
      <c r="J6" s="259"/>
      <c r="K6" s="259"/>
      <c r="L6" s="259"/>
      <c r="M6" s="141"/>
      <c r="N6" s="141"/>
      <c r="O6" s="141"/>
      <c r="P6" s="141"/>
    </row>
    <row r="7" spans="1:16" x14ac:dyDescent="0.2">
      <c r="A7" s="23"/>
      <c r="B7" s="23"/>
      <c r="C7" s="133" t="s">
        <v>7</v>
      </c>
      <c r="D7" s="259" t="str">
        <f>'Kops a'!D8</f>
        <v>Tirgus iela 2, Valmiera</v>
      </c>
      <c r="E7" s="259"/>
      <c r="F7" s="259"/>
      <c r="G7" s="259"/>
      <c r="H7" s="259"/>
      <c r="I7" s="259"/>
      <c r="J7" s="259"/>
      <c r="K7" s="259"/>
      <c r="L7" s="259"/>
      <c r="M7" s="141"/>
      <c r="N7" s="141"/>
      <c r="O7" s="141"/>
      <c r="P7" s="141"/>
    </row>
    <row r="8" spans="1:16" x14ac:dyDescent="0.2">
      <c r="A8" s="23"/>
      <c r="B8" s="23"/>
      <c r="C8" s="142" t="s">
        <v>21</v>
      </c>
      <c r="D8" s="259">
        <f>'Kops a'!D9</f>
        <v>0</v>
      </c>
      <c r="E8" s="259"/>
      <c r="F8" s="259"/>
      <c r="G8" s="259"/>
      <c r="H8" s="259"/>
      <c r="I8" s="259"/>
      <c r="J8" s="259"/>
      <c r="K8" s="259"/>
      <c r="L8" s="259"/>
      <c r="M8" s="141"/>
      <c r="N8" s="141"/>
      <c r="O8" s="141"/>
      <c r="P8" s="141"/>
    </row>
    <row r="9" spans="1:16" ht="11.25" customHeight="1" x14ac:dyDescent="0.2">
      <c r="A9" s="234" t="s">
        <v>401</v>
      </c>
      <c r="B9" s="234"/>
      <c r="C9" s="234"/>
      <c r="D9" s="234"/>
      <c r="E9" s="234"/>
      <c r="F9" s="234"/>
      <c r="G9" s="143"/>
      <c r="H9" s="143"/>
      <c r="I9" s="143"/>
      <c r="J9" s="262" t="s">
        <v>40</v>
      </c>
      <c r="K9" s="262"/>
      <c r="L9" s="262"/>
      <c r="M9" s="262"/>
      <c r="N9" s="253">
        <f>P32</f>
        <v>0</v>
      </c>
      <c r="O9" s="253"/>
      <c r="P9" s="143"/>
    </row>
    <row r="10" spans="1:16" x14ac:dyDescent="0.2">
      <c r="A10" s="32"/>
      <c r="B10" s="33"/>
      <c r="C10" s="142"/>
      <c r="D10" s="135"/>
      <c r="E10" s="135"/>
      <c r="F10" s="135"/>
      <c r="G10" s="135"/>
      <c r="H10" s="135"/>
      <c r="I10" s="135"/>
      <c r="J10" s="135"/>
      <c r="K10" s="135"/>
      <c r="L10" s="139"/>
      <c r="M10" s="139"/>
      <c r="O10" s="144"/>
      <c r="P10" s="145" t="str">
        <f>A38</f>
        <v>Tāme sastādīta 20__. gada __. _________</v>
      </c>
    </row>
    <row r="11" spans="1:16" ht="12" thickBot="1" x14ac:dyDescent="0.25">
      <c r="A11" s="32"/>
      <c r="B11" s="33"/>
      <c r="C11" s="142"/>
      <c r="D11" s="135"/>
      <c r="E11" s="135"/>
      <c r="F11" s="135"/>
      <c r="G11" s="135"/>
      <c r="H11" s="135"/>
      <c r="I11" s="135"/>
      <c r="J11" s="135"/>
      <c r="K11" s="135"/>
      <c r="L11" s="146"/>
      <c r="M11" s="146"/>
      <c r="N11" s="147"/>
      <c r="O11" s="137"/>
      <c r="P11" s="135"/>
    </row>
    <row r="12" spans="1:16" x14ac:dyDescent="0.2">
      <c r="A12" s="206" t="s">
        <v>24</v>
      </c>
      <c r="B12" s="240" t="s">
        <v>41</v>
      </c>
      <c r="C12" s="255" t="s">
        <v>42</v>
      </c>
      <c r="D12" s="267" t="s">
        <v>43</v>
      </c>
      <c r="E12" s="269" t="s">
        <v>44</v>
      </c>
      <c r="F12" s="254" t="s">
        <v>45</v>
      </c>
      <c r="G12" s="255"/>
      <c r="H12" s="255"/>
      <c r="I12" s="255"/>
      <c r="J12" s="255"/>
      <c r="K12" s="256"/>
      <c r="L12" s="254" t="s">
        <v>46</v>
      </c>
      <c r="M12" s="255"/>
      <c r="N12" s="255"/>
      <c r="O12" s="255"/>
      <c r="P12" s="256"/>
    </row>
    <row r="13" spans="1:16" ht="126.75" customHeight="1" thickBot="1" x14ac:dyDescent="0.25">
      <c r="A13" s="239"/>
      <c r="B13" s="241"/>
      <c r="C13" s="266"/>
      <c r="D13" s="268"/>
      <c r="E13" s="270"/>
      <c r="F13" s="148" t="s">
        <v>47</v>
      </c>
      <c r="G13" s="149" t="s">
        <v>48</v>
      </c>
      <c r="H13" s="149" t="s">
        <v>49</v>
      </c>
      <c r="I13" s="149" t="s">
        <v>50</v>
      </c>
      <c r="J13" s="149" t="s">
        <v>51</v>
      </c>
      <c r="K13" s="150" t="s">
        <v>52</v>
      </c>
      <c r="L13" s="148" t="s">
        <v>47</v>
      </c>
      <c r="M13" s="149" t="s">
        <v>49</v>
      </c>
      <c r="N13" s="149" t="s">
        <v>50</v>
      </c>
      <c r="O13" s="149" t="s">
        <v>51</v>
      </c>
      <c r="P13" s="150" t="s">
        <v>52</v>
      </c>
    </row>
    <row r="14" spans="1:16" x14ac:dyDescent="0.2">
      <c r="A14" s="64">
        <v>1</v>
      </c>
      <c r="B14" s="65"/>
      <c r="C14" s="173" t="s">
        <v>166</v>
      </c>
      <c r="D14" s="174" t="s">
        <v>61</v>
      </c>
      <c r="E14" s="129">
        <v>7</v>
      </c>
      <c r="F14" s="70"/>
      <c r="G14" s="67"/>
      <c r="H14" s="48">
        <f>ROUND(F14*G14,2)</f>
        <v>0</v>
      </c>
      <c r="I14" s="67"/>
      <c r="J14" s="67"/>
      <c r="K14" s="49">
        <f t="shared" ref="K14" si="0">SUM(H14:J14)</f>
        <v>0</v>
      </c>
      <c r="L14" s="151">
        <f t="shared" ref="L14:L31" si="1">ROUND(E14*F14,2)</f>
        <v>0</v>
      </c>
      <c r="M14" s="152">
        <f t="shared" ref="M14:M31" si="2">ROUND(H14*E14,2)</f>
        <v>0</v>
      </c>
      <c r="N14" s="152">
        <f t="shared" ref="N14:N31" si="3">ROUND(I14*E14,2)</f>
        <v>0</v>
      </c>
      <c r="O14" s="152">
        <f t="shared" ref="O14:O31" si="4">ROUND(J14*E14,2)</f>
        <v>0</v>
      </c>
      <c r="P14" s="153">
        <f t="shared" ref="P14:P31" si="5">SUM(M14:O14)</f>
        <v>0</v>
      </c>
    </row>
    <row r="15" spans="1:16" x14ac:dyDescent="0.2">
      <c r="A15" s="38">
        <v>2</v>
      </c>
      <c r="B15" s="39"/>
      <c r="C15" s="159" t="s">
        <v>167</v>
      </c>
      <c r="D15" s="174" t="s">
        <v>61</v>
      </c>
      <c r="E15" s="129">
        <v>1</v>
      </c>
      <c r="F15" s="70"/>
      <c r="G15" s="67"/>
      <c r="H15" s="48">
        <f t="shared" ref="H15:H31" si="6">ROUND(F15*G15,2)</f>
        <v>0</v>
      </c>
      <c r="I15" s="67"/>
      <c r="J15" s="67"/>
      <c r="K15" s="49">
        <f t="shared" ref="K15:K31" si="7">SUM(H15:J15)</f>
        <v>0</v>
      </c>
      <c r="L15" s="156">
        <f t="shared" si="1"/>
        <v>0</v>
      </c>
      <c r="M15" s="154">
        <f t="shared" si="2"/>
        <v>0</v>
      </c>
      <c r="N15" s="154">
        <f t="shared" si="3"/>
        <v>0</v>
      </c>
      <c r="O15" s="154">
        <f t="shared" si="4"/>
        <v>0</v>
      </c>
      <c r="P15" s="155">
        <f t="shared" si="5"/>
        <v>0</v>
      </c>
    </row>
    <row r="16" spans="1:16" x14ac:dyDescent="0.2">
      <c r="A16" s="64">
        <v>3</v>
      </c>
      <c r="B16" s="39"/>
      <c r="C16" s="159" t="s">
        <v>168</v>
      </c>
      <c r="D16" s="174" t="s">
        <v>61</v>
      </c>
      <c r="E16" s="129">
        <v>1</v>
      </c>
      <c r="F16" s="70"/>
      <c r="G16" s="67"/>
      <c r="H16" s="48">
        <f t="shared" si="6"/>
        <v>0</v>
      </c>
      <c r="I16" s="67"/>
      <c r="J16" s="67"/>
      <c r="K16" s="49">
        <f t="shared" si="7"/>
        <v>0</v>
      </c>
      <c r="L16" s="156">
        <f t="shared" si="1"/>
        <v>0</v>
      </c>
      <c r="M16" s="154">
        <f t="shared" si="2"/>
        <v>0</v>
      </c>
      <c r="N16" s="154">
        <f t="shared" si="3"/>
        <v>0</v>
      </c>
      <c r="O16" s="154">
        <f t="shared" si="4"/>
        <v>0</v>
      </c>
      <c r="P16" s="155">
        <f t="shared" si="5"/>
        <v>0</v>
      </c>
    </row>
    <row r="17" spans="1:16" ht="10.35" customHeight="1" x14ac:dyDescent="0.2">
      <c r="A17" s="38">
        <v>4</v>
      </c>
      <c r="B17" s="39"/>
      <c r="C17" s="159" t="s">
        <v>169</v>
      </c>
      <c r="D17" s="174" t="s">
        <v>59</v>
      </c>
      <c r="E17" s="129">
        <v>303.85000000000002</v>
      </c>
      <c r="F17" s="70"/>
      <c r="G17" s="67"/>
      <c r="H17" s="48">
        <f t="shared" si="6"/>
        <v>0</v>
      </c>
      <c r="I17" s="67"/>
      <c r="J17" s="67"/>
      <c r="K17" s="49">
        <f t="shared" si="7"/>
        <v>0</v>
      </c>
      <c r="L17" s="156">
        <f t="shared" si="1"/>
        <v>0</v>
      </c>
      <c r="M17" s="154">
        <f t="shared" si="2"/>
        <v>0</v>
      </c>
      <c r="N17" s="154">
        <f t="shared" si="3"/>
        <v>0</v>
      </c>
      <c r="O17" s="154">
        <f t="shared" si="4"/>
        <v>0</v>
      </c>
      <c r="P17" s="155">
        <f t="shared" si="5"/>
        <v>0</v>
      </c>
    </row>
    <row r="18" spans="1:16" x14ac:dyDescent="0.2">
      <c r="A18" s="64">
        <v>5</v>
      </c>
      <c r="B18" s="39"/>
      <c r="C18" s="159" t="s">
        <v>170</v>
      </c>
      <c r="D18" s="158" t="s">
        <v>59</v>
      </c>
      <c r="E18" s="129">
        <v>12.2</v>
      </c>
      <c r="F18" s="70"/>
      <c r="G18" s="67"/>
      <c r="H18" s="48">
        <f t="shared" si="6"/>
        <v>0</v>
      </c>
      <c r="I18" s="67"/>
      <c r="J18" s="67"/>
      <c r="K18" s="49">
        <f t="shared" si="7"/>
        <v>0</v>
      </c>
      <c r="L18" s="156">
        <f t="shared" si="1"/>
        <v>0</v>
      </c>
      <c r="M18" s="154">
        <f t="shared" si="2"/>
        <v>0</v>
      </c>
      <c r="N18" s="154">
        <f t="shared" si="3"/>
        <v>0</v>
      </c>
      <c r="O18" s="154">
        <f t="shared" si="4"/>
        <v>0</v>
      </c>
      <c r="P18" s="155">
        <f t="shared" si="5"/>
        <v>0</v>
      </c>
    </row>
    <row r="19" spans="1:16" x14ac:dyDescent="0.2">
      <c r="A19" s="38">
        <v>6</v>
      </c>
      <c r="B19" s="39"/>
      <c r="C19" s="157" t="s">
        <v>171</v>
      </c>
      <c r="D19" s="158"/>
      <c r="E19" s="129"/>
      <c r="F19" s="70"/>
      <c r="G19" s="67"/>
      <c r="H19" s="48">
        <f t="shared" si="6"/>
        <v>0</v>
      </c>
      <c r="I19" s="67"/>
      <c r="J19" s="67"/>
      <c r="K19" s="49">
        <f t="shared" si="7"/>
        <v>0</v>
      </c>
      <c r="L19" s="156">
        <f t="shared" si="1"/>
        <v>0</v>
      </c>
      <c r="M19" s="154">
        <f t="shared" si="2"/>
        <v>0</v>
      </c>
      <c r="N19" s="154">
        <f t="shared" si="3"/>
        <v>0</v>
      </c>
      <c r="O19" s="154">
        <f t="shared" si="4"/>
        <v>0</v>
      </c>
      <c r="P19" s="155">
        <f t="shared" si="5"/>
        <v>0</v>
      </c>
    </row>
    <row r="20" spans="1:16" ht="45" x14ac:dyDescent="0.2">
      <c r="A20" s="64">
        <v>7</v>
      </c>
      <c r="B20" s="39"/>
      <c r="C20" s="159" t="s">
        <v>356</v>
      </c>
      <c r="D20" s="174" t="s">
        <v>61</v>
      </c>
      <c r="E20" s="129">
        <v>4</v>
      </c>
      <c r="F20" s="70"/>
      <c r="G20" s="67"/>
      <c r="H20" s="48">
        <f t="shared" si="6"/>
        <v>0</v>
      </c>
      <c r="I20" s="67"/>
      <c r="J20" s="67"/>
      <c r="K20" s="49">
        <f t="shared" si="7"/>
        <v>0</v>
      </c>
      <c r="L20" s="156">
        <f t="shared" si="1"/>
        <v>0</v>
      </c>
      <c r="M20" s="154">
        <f t="shared" si="2"/>
        <v>0</v>
      </c>
      <c r="N20" s="154">
        <f t="shared" si="3"/>
        <v>0</v>
      </c>
      <c r="O20" s="154">
        <f t="shared" si="4"/>
        <v>0</v>
      </c>
      <c r="P20" s="155">
        <f t="shared" si="5"/>
        <v>0</v>
      </c>
    </row>
    <row r="21" spans="1:16" ht="45" x14ac:dyDescent="0.2">
      <c r="A21" s="38">
        <v>8</v>
      </c>
      <c r="B21" s="39"/>
      <c r="C21" s="159" t="s">
        <v>355</v>
      </c>
      <c r="D21" s="174" t="s">
        <v>61</v>
      </c>
      <c r="E21" s="129">
        <v>3</v>
      </c>
      <c r="F21" s="70"/>
      <c r="G21" s="67"/>
      <c r="H21" s="48">
        <f t="shared" si="6"/>
        <v>0</v>
      </c>
      <c r="I21" s="67"/>
      <c r="J21" s="67"/>
      <c r="K21" s="49">
        <f t="shared" si="7"/>
        <v>0</v>
      </c>
      <c r="L21" s="156">
        <f t="shared" si="1"/>
        <v>0</v>
      </c>
      <c r="M21" s="154">
        <f t="shared" si="2"/>
        <v>0</v>
      </c>
      <c r="N21" s="154">
        <f t="shared" si="3"/>
        <v>0</v>
      </c>
      <c r="O21" s="154">
        <f t="shared" si="4"/>
        <v>0</v>
      </c>
      <c r="P21" s="155">
        <f t="shared" si="5"/>
        <v>0</v>
      </c>
    </row>
    <row r="22" spans="1:16" x14ac:dyDescent="0.2">
      <c r="A22" s="64">
        <v>9</v>
      </c>
      <c r="B22" s="39"/>
      <c r="C22" s="157" t="s">
        <v>172</v>
      </c>
      <c r="D22" s="158"/>
      <c r="E22" s="129"/>
      <c r="F22" s="70"/>
      <c r="G22" s="67"/>
      <c r="H22" s="48">
        <f t="shared" si="6"/>
        <v>0</v>
      </c>
      <c r="I22" s="67"/>
      <c r="J22" s="67"/>
      <c r="K22" s="49">
        <f t="shared" si="7"/>
        <v>0</v>
      </c>
      <c r="L22" s="156">
        <f t="shared" si="1"/>
        <v>0</v>
      </c>
      <c r="M22" s="154">
        <f t="shared" si="2"/>
        <v>0</v>
      </c>
      <c r="N22" s="154">
        <f t="shared" si="3"/>
        <v>0</v>
      </c>
      <c r="O22" s="154">
        <f t="shared" si="4"/>
        <v>0</v>
      </c>
      <c r="P22" s="155">
        <f t="shared" si="5"/>
        <v>0</v>
      </c>
    </row>
    <row r="23" spans="1:16" ht="45" x14ac:dyDescent="0.2">
      <c r="A23" s="38">
        <v>10</v>
      </c>
      <c r="B23" s="39"/>
      <c r="C23" s="159" t="s">
        <v>173</v>
      </c>
      <c r="D23" s="174" t="s">
        <v>61</v>
      </c>
      <c r="E23" s="129">
        <v>1</v>
      </c>
      <c r="F23" s="70"/>
      <c r="G23" s="67"/>
      <c r="H23" s="48">
        <f t="shared" si="6"/>
        <v>0</v>
      </c>
      <c r="I23" s="67"/>
      <c r="J23" s="67"/>
      <c r="K23" s="49">
        <f t="shared" si="7"/>
        <v>0</v>
      </c>
      <c r="L23" s="156">
        <f t="shared" si="1"/>
        <v>0</v>
      </c>
      <c r="M23" s="154">
        <f t="shared" si="2"/>
        <v>0</v>
      </c>
      <c r="N23" s="154">
        <f t="shared" si="3"/>
        <v>0</v>
      </c>
      <c r="O23" s="154">
        <f t="shared" si="4"/>
        <v>0</v>
      </c>
      <c r="P23" s="155">
        <f t="shared" si="5"/>
        <v>0</v>
      </c>
    </row>
    <row r="24" spans="1:16" x14ac:dyDescent="0.2">
      <c r="A24" s="64">
        <v>11</v>
      </c>
      <c r="B24" s="39"/>
      <c r="C24" s="157" t="s">
        <v>174</v>
      </c>
      <c r="D24" s="158"/>
      <c r="E24" s="129"/>
      <c r="F24" s="70"/>
      <c r="G24" s="67"/>
      <c r="H24" s="48">
        <f t="shared" si="6"/>
        <v>0</v>
      </c>
      <c r="I24" s="67"/>
      <c r="J24" s="67"/>
      <c r="K24" s="49">
        <f t="shared" si="7"/>
        <v>0</v>
      </c>
      <c r="L24" s="156">
        <f t="shared" si="1"/>
        <v>0</v>
      </c>
      <c r="M24" s="154">
        <f t="shared" si="2"/>
        <v>0</v>
      </c>
      <c r="N24" s="154">
        <f t="shared" si="3"/>
        <v>0</v>
      </c>
      <c r="O24" s="154">
        <f t="shared" si="4"/>
        <v>0</v>
      </c>
      <c r="P24" s="155">
        <f t="shared" si="5"/>
        <v>0</v>
      </c>
    </row>
    <row r="25" spans="1:16" ht="22.5" x14ac:dyDescent="0.2">
      <c r="A25" s="38">
        <v>12</v>
      </c>
      <c r="B25" s="39"/>
      <c r="C25" s="159" t="s">
        <v>175</v>
      </c>
      <c r="D25" s="174" t="s">
        <v>61</v>
      </c>
      <c r="E25" s="129">
        <v>1</v>
      </c>
      <c r="F25" s="70"/>
      <c r="G25" s="67"/>
      <c r="H25" s="48">
        <f t="shared" si="6"/>
        <v>0</v>
      </c>
      <c r="I25" s="67"/>
      <c r="J25" s="67"/>
      <c r="K25" s="49">
        <f t="shared" si="7"/>
        <v>0</v>
      </c>
      <c r="L25" s="156">
        <f t="shared" si="1"/>
        <v>0</v>
      </c>
      <c r="M25" s="154">
        <f t="shared" si="2"/>
        <v>0</v>
      </c>
      <c r="N25" s="154">
        <f t="shared" si="3"/>
        <v>0</v>
      </c>
      <c r="O25" s="154">
        <f t="shared" si="4"/>
        <v>0</v>
      </c>
      <c r="P25" s="155">
        <f t="shared" si="5"/>
        <v>0</v>
      </c>
    </row>
    <row r="26" spans="1:16" x14ac:dyDescent="0.2">
      <c r="A26" s="64">
        <v>13</v>
      </c>
      <c r="B26" s="39"/>
      <c r="C26" s="157" t="s">
        <v>176</v>
      </c>
      <c r="D26" s="158"/>
      <c r="E26" s="129"/>
      <c r="F26" s="70"/>
      <c r="G26" s="67"/>
      <c r="H26" s="48">
        <f t="shared" si="6"/>
        <v>0</v>
      </c>
      <c r="I26" s="67"/>
      <c r="J26" s="67"/>
      <c r="K26" s="49">
        <f t="shared" si="7"/>
        <v>0</v>
      </c>
      <c r="L26" s="156">
        <f t="shared" si="1"/>
        <v>0</v>
      </c>
      <c r="M26" s="154">
        <f t="shared" si="2"/>
        <v>0</v>
      </c>
      <c r="N26" s="154">
        <f t="shared" si="3"/>
        <v>0</v>
      </c>
      <c r="O26" s="154">
        <f t="shared" si="4"/>
        <v>0</v>
      </c>
      <c r="P26" s="155">
        <f t="shared" si="5"/>
        <v>0</v>
      </c>
    </row>
    <row r="27" spans="1:16" x14ac:dyDescent="0.2">
      <c r="A27" s="38">
        <v>14</v>
      </c>
      <c r="B27" s="39"/>
      <c r="C27" s="159" t="s">
        <v>177</v>
      </c>
      <c r="D27" s="158" t="s">
        <v>59</v>
      </c>
      <c r="E27" s="129">
        <v>43.3</v>
      </c>
      <c r="F27" s="70"/>
      <c r="G27" s="67"/>
      <c r="H27" s="48">
        <f t="shared" si="6"/>
        <v>0</v>
      </c>
      <c r="I27" s="67"/>
      <c r="J27" s="67"/>
      <c r="K27" s="49">
        <f t="shared" si="7"/>
        <v>0</v>
      </c>
      <c r="L27" s="156">
        <f t="shared" si="1"/>
        <v>0</v>
      </c>
      <c r="M27" s="154">
        <f t="shared" si="2"/>
        <v>0</v>
      </c>
      <c r="N27" s="154">
        <f t="shared" si="3"/>
        <v>0</v>
      </c>
      <c r="O27" s="154">
        <f t="shared" si="4"/>
        <v>0</v>
      </c>
      <c r="P27" s="155">
        <f t="shared" si="5"/>
        <v>0</v>
      </c>
    </row>
    <row r="28" spans="1:16" x14ac:dyDescent="0.2">
      <c r="A28" s="64">
        <v>15</v>
      </c>
      <c r="B28" s="39"/>
      <c r="C28" s="159" t="s">
        <v>178</v>
      </c>
      <c r="D28" s="158" t="s">
        <v>59</v>
      </c>
      <c r="E28" s="129">
        <v>4.8899999999999997</v>
      </c>
      <c r="F28" s="70"/>
      <c r="G28" s="67"/>
      <c r="H28" s="48">
        <f t="shared" si="6"/>
        <v>0</v>
      </c>
      <c r="I28" s="67"/>
      <c r="J28" s="67"/>
      <c r="K28" s="49">
        <f t="shared" si="7"/>
        <v>0</v>
      </c>
      <c r="L28" s="156">
        <f t="shared" si="1"/>
        <v>0</v>
      </c>
      <c r="M28" s="154">
        <f t="shared" si="2"/>
        <v>0</v>
      </c>
      <c r="N28" s="154">
        <f t="shared" si="3"/>
        <v>0</v>
      </c>
      <c r="O28" s="154">
        <f t="shared" si="4"/>
        <v>0</v>
      </c>
      <c r="P28" s="155">
        <f t="shared" si="5"/>
        <v>0</v>
      </c>
    </row>
    <row r="29" spans="1:16" ht="22.5" x14ac:dyDescent="0.2">
      <c r="A29" s="38">
        <v>16</v>
      </c>
      <c r="B29" s="39"/>
      <c r="C29" s="159" t="s">
        <v>303</v>
      </c>
      <c r="D29" s="158" t="s">
        <v>59</v>
      </c>
      <c r="E29" s="129">
        <f>E18</f>
        <v>12.2</v>
      </c>
      <c r="F29" s="70"/>
      <c r="G29" s="67"/>
      <c r="H29" s="48">
        <f t="shared" si="6"/>
        <v>0</v>
      </c>
      <c r="I29" s="67"/>
      <c r="J29" s="67"/>
      <c r="K29" s="49">
        <f t="shared" si="7"/>
        <v>0</v>
      </c>
      <c r="L29" s="156">
        <f t="shared" si="1"/>
        <v>0</v>
      </c>
      <c r="M29" s="154">
        <f t="shared" si="2"/>
        <v>0</v>
      </c>
      <c r="N29" s="154">
        <f t="shared" si="3"/>
        <v>0</v>
      </c>
      <c r="O29" s="154">
        <f t="shared" si="4"/>
        <v>0</v>
      </c>
      <c r="P29" s="155">
        <f t="shared" si="5"/>
        <v>0</v>
      </c>
    </row>
    <row r="30" spans="1:16" x14ac:dyDescent="0.2">
      <c r="A30" s="64">
        <v>17</v>
      </c>
      <c r="B30" s="39"/>
      <c r="C30" s="159" t="s">
        <v>179</v>
      </c>
      <c r="D30" s="158" t="s">
        <v>59</v>
      </c>
      <c r="E30" s="129">
        <f>E27+E28</f>
        <v>48.19</v>
      </c>
      <c r="F30" s="70"/>
      <c r="G30" s="67"/>
      <c r="H30" s="48">
        <f t="shared" si="6"/>
        <v>0</v>
      </c>
      <c r="I30" s="67"/>
      <c r="J30" s="67"/>
      <c r="K30" s="49">
        <f t="shared" si="7"/>
        <v>0</v>
      </c>
      <c r="L30" s="156">
        <f t="shared" si="1"/>
        <v>0</v>
      </c>
      <c r="M30" s="154">
        <f t="shared" si="2"/>
        <v>0</v>
      </c>
      <c r="N30" s="154">
        <f t="shared" si="3"/>
        <v>0</v>
      </c>
      <c r="O30" s="154">
        <f t="shared" si="4"/>
        <v>0</v>
      </c>
      <c r="P30" s="155">
        <f t="shared" si="5"/>
        <v>0</v>
      </c>
    </row>
    <row r="31" spans="1:16" ht="12" thickBot="1" x14ac:dyDescent="0.25">
      <c r="A31" s="38">
        <v>18</v>
      </c>
      <c r="B31" s="39"/>
      <c r="C31" s="159" t="s">
        <v>180</v>
      </c>
      <c r="D31" s="158" t="s">
        <v>59</v>
      </c>
      <c r="E31" s="129">
        <v>352.74</v>
      </c>
      <c r="F31" s="70"/>
      <c r="G31" s="67"/>
      <c r="H31" s="48">
        <f t="shared" si="6"/>
        <v>0</v>
      </c>
      <c r="I31" s="67"/>
      <c r="J31" s="67"/>
      <c r="K31" s="49">
        <f t="shared" si="7"/>
        <v>0</v>
      </c>
      <c r="L31" s="156">
        <f t="shared" si="1"/>
        <v>0</v>
      </c>
      <c r="M31" s="154">
        <f t="shared" si="2"/>
        <v>0</v>
      </c>
      <c r="N31" s="154">
        <f t="shared" si="3"/>
        <v>0</v>
      </c>
      <c r="O31" s="154">
        <f t="shared" si="4"/>
        <v>0</v>
      </c>
      <c r="P31" s="155">
        <f t="shared" si="5"/>
        <v>0</v>
      </c>
    </row>
    <row r="32" spans="1:16" ht="10.7" customHeight="1" thickBot="1" x14ac:dyDescent="0.25">
      <c r="A32" s="250" t="s">
        <v>399</v>
      </c>
      <c r="B32" s="251"/>
      <c r="C32" s="251"/>
      <c r="D32" s="251"/>
      <c r="E32" s="251"/>
      <c r="F32" s="251"/>
      <c r="G32" s="251"/>
      <c r="H32" s="251"/>
      <c r="I32" s="251"/>
      <c r="J32" s="251"/>
      <c r="K32" s="252"/>
      <c r="L32" s="161">
        <f>SUM(L14:L31)</f>
        <v>0</v>
      </c>
      <c r="M32" s="162">
        <f>SUM(M14:M31)</f>
        <v>0</v>
      </c>
      <c r="N32" s="162">
        <f>SUM(N14:N31)</f>
        <v>0</v>
      </c>
      <c r="O32" s="162">
        <f>SUM(O14:O31)</f>
        <v>0</v>
      </c>
      <c r="P32" s="163">
        <f>SUM(P14:P31)</f>
        <v>0</v>
      </c>
    </row>
    <row r="33" spans="1:16" x14ac:dyDescent="0.2">
      <c r="A33" s="17"/>
      <c r="B33" s="17"/>
      <c r="C33" s="141"/>
      <c r="D33" s="141"/>
      <c r="E33" s="141"/>
      <c r="F33" s="141"/>
      <c r="G33" s="141"/>
      <c r="H33" s="141"/>
      <c r="I33" s="141"/>
      <c r="J33" s="141"/>
      <c r="K33" s="141"/>
      <c r="L33" s="141"/>
      <c r="M33" s="141"/>
      <c r="N33" s="141"/>
      <c r="O33" s="141"/>
      <c r="P33" s="141"/>
    </row>
    <row r="34" spans="1:16" x14ac:dyDescent="0.2">
      <c r="A34" s="17"/>
      <c r="B34" s="17"/>
      <c r="C34" s="141"/>
      <c r="D34" s="141"/>
      <c r="E34" s="141"/>
      <c r="F34" s="141"/>
      <c r="G34" s="141"/>
      <c r="H34" s="141"/>
      <c r="I34" s="141"/>
      <c r="J34" s="141"/>
      <c r="K34" s="141"/>
      <c r="L34" s="141"/>
      <c r="M34" s="141"/>
      <c r="N34" s="141"/>
      <c r="O34" s="141"/>
      <c r="P34" s="141"/>
    </row>
    <row r="35" spans="1:16" x14ac:dyDescent="0.2">
      <c r="A35" s="1" t="s">
        <v>14</v>
      </c>
      <c r="B35" s="17"/>
      <c r="C35" s="263">
        <f>'Kops a'!C35:H35</f>
        <v>0</v>
      </c>
      <c r="D35" s="263"/>
      <c r="E35" s="263"/>
      <c r="F35" s="263"/>
      <c r="G35" s="263"/>
      <c r="H35" s="263"/>
      <c r="I35" s="141"/>
      <c r="J35" s="141"/>
      <c r="K35" s="141"/>
      <c r="L35" s="141"/>
      <c r="M35" s="141"/>
      <c r="N35" s="141"/>
      <c r="O35" s="141"/>
      <c r="P35" s="141"/>
    </row>
    <row r="36" spans="1:16" x14ac:dyDescent="0.2">
      <c r="A36" s="17"/>
      <c r="B36" s="17"/>
      <c r="C36" s="260" t="s">
        <v>15</v>
      </c>
      <c r="D36" s="260"/>
      <c r="E36" s="260"/>
      <c r="F36" s="260"/>
      <c r="G36" s="260"/>
      <c r="H36" s="260"/>
      <c r="I36" s="141"/>
      <c r="J36" s="141"/>
      <c r="K36" s="141"/>
      <c r="L36" s="141"/>
      <c r="M36" s="141"/>
      <c r="N36" s="141"/>
      <c r="O36" s="141"/>
      <c r="P36" s="141"/>
    </row>
    <row r="37" spans="1:16" x14ac:dyDescent="0.2">
      <c r="A37" s="17"/>
      <c r="B37" s="17"/>
      <c r="C37" s="141"/>
      <c r="D37" s="141"/>
      <c r="E37" s="141"/>
      <c r="F37" s="141"/>
      <c r="G37" s="141"/>
      <c r="H37" s="141"/>
      <c r="I37" s="141"/>
      <c r="J37" s="141"/>
      <c r="K37" s="141"/>
      <c r="L37" s="141"/>
      <c r="M37" s="141"/>
      <c r="N37" s="141"/>
      <c r="O37" s="141"/>
      <c r="P37" s="141"/>
    </row>
    <row r="38" spans="1:16" x14ac:dyDescent="0.2">
      <c r="A38" s="90" t="str">
        <f>'Kops a'!A38</f>
        <v>Tāme sastādīta 20__. gada __. _________</v>
      </c>
      <c r="B38" s="91"/>
      <c r="C38" s="164"/>
      <c r="D38" s="164"/>
      <c r="E38" s="141"/>
      <c r="F38" s="141"/>
      <c r="G38" s="141"/>
      <c r="H38" s="141"/>
      <c r="I38" s="141"/>
      <c r="J38" s="141"/>
      <c r="K38" s="141"/>
      <c r="L38" s="141"/>
      <c r="M38" s="141"/>
      <c r="N38" s="141"/>
      <c r="O38" s="141"/>
      <c r="P38" s="141"/>
    </row>
    <row r="39" spans="1:16" x14ac:dyDescent="0.2">
      <c r="A39" s="17"/>
      <c r="B39" s="17"/>
      <c r="C39" s="141"/>
      <c r="D39" s="141"/>
      <c r="E39" s="141"/>
      <c r="F39" s="141"/>
      <c r="G39" s="141"/>
      <c r="H39" s="141"/>
      <c r="I39" s="141"/>
      <c r="J39" s="141"/>
      <c r="K39" s="141"/>
      <c r="L39" s="141"/>
      <c r="M39" s="141"/>
      <c r="N39" s="141"/>
      <c r="O39" s="141"/>
      <c r="P39" s="141"/>
    </row>
    <row r="40" spans="1:16" x14ac:dyDescent="0.2">
      <c r="A40" s="1" t="s">
        <v>38</v>
      </c>
      <c r="B40" s="17"/>
      <c r="C40" s="263">
        <f>'Kops a'!C40:H40</f>
        <v>0</v>
      </c>
      <c r="D40" s="263"/>
      <c r="E40" s="263"/>
      <c r="F40" s="263"/>
      <c r="G40" s="263"/>
      <c r="H40" s="263"/>
      <c r="I40" s="141"/>
      <c r="J40" s="141"/>
      <c r="K40" s="141"/>
      <c r="L40" s="141"/>
      <c r="M40" s="141"/>
      <c r="N40" s="141"/>
      <c r="O40" s="141"/>
      <c r="P40" s="141"/>
    </row>
    <row r="41" spans="1:16" x14ac:dyDescent="0.2">
      <c r="A41" s="17"/>
      <c r="B41" s="17"/>
      <c r="C41" s="260" t="s">
        <v>15</v>
      </c>
      <c r="D41" s="260"/>
      <c r="E41" s="260"/>
      <c r="F41" s="260"/>
      <c r="G41" s="260"/>
      <c r="H41" s="260"/>
      <c r="I41" s="141"/>
      <c r="J41" s="141"/>
      <c r="K41" s="141"/>
      <c r="L41" s="141"/>
      <c r="M41" s="141"/>
      <c r="N41" s="141"/>
      <c r="O41" s="141"/>
      <c r="P41" s="141"/>
    </row>
    <row r="42" spans="1:16" x14ac:dyDescent="0.2">
      <c r="A42" s="17"/>
      <c r="B42" s="17"/>
      <c r="C42" s="141"/>
      <c r="D42" s="141"/>
      <c r="E42" s="141"/>
      <c r="F42" s="141"/>
      <c r="G42" s="141"/>
      <c r="H42" s="141"/>
      <c r="I42" s="141"/>
      <c r="J42" s="141"/>
      <c r="K42" s="141"/>
      <c r="L42" s="141"/>
      <c r="M42" s="141"/>
      <c r="N42" s="141"/>
      <c r="O42" s="141"/>
      <c r="P42" s="141"/>
    </row>
    <row r="43" spans="1:16" x14ac:dyDescent="0.2">
      <c r="A43" s="90" t="s">
        <v>55</v>
      </c>
      <c r="B43" s="91"/>
      <c r="C43" s="165">
        <f>'Kops a'!C43</f>
        <v>0</v>
      </c>
      <c r="D43" s="166"/>
      <c r="E43" s="141"/>
      <c r="F43" s="141"/>
      <c r="G43" s="141"/>
      <c r="H43" s="141"/>
      <c r="I43" s="141"/>
      <c r="J43" s="141"/>
      <c r="K43" s="141"/>
      <c r="L43" s="141"/>
      <c r="M43" s="141"/>
      <c r="N43" s="141"/>
      <c r="O43" s="141"/>
      <c r="P43" s="141"/>
    </row>
    <row r="44" spans="1:16" x14ac:dyDescent="0.2">
      <c r="A44" s="17"/>
      <c r="B44" s="17"/>
      <c r="C44" s="141"/>
      <c r="D44" s="141"/>
      <c r="E44" s="141"/>
      <c r="F44" s="141"/>
      <c r="G44" s="141"/>
      <c r="H44" s="141"/>
      <c r="I44" s="141"/>
      <c r="J44" s="141"/>
      <c r="K44" s="141"/>
      <c r="L44" s="141"/>
      <c r="M44" s="141"/>
      <c r="N44" s="141"/>
      <c r="O44" s="141"/>
      <c r="P44" s="141"/>
    </row>
  </sheetData>
  <mergeCells count="22">
    <mergeCell ref="C41:H41"/>
    <mergeCell ref="C4:I4"/>
    <mergeCell ref="F12:K12"/>
    <mergeCell ref="A9:F9"/>
    <mergeCell ref="J9:M9"/>
    <mergeCell ref="D8:L8"/>
    <mergeCell ref="A32:K32"/>
    <mergeCell ref="C35:H35"/>
    <mergeCell ref="C36:H36"/>
    <mergeCell ref="C40:H40"/>
    <mergeCell ref="A12:A13"/>
    <mergeCell ref="B12:B13"/>
    <mergeCell ref="C12:C13"/>
    <mergeCell ref="D12:D13"/>
    <mergeCell ref="E12:E13"/>
    <mergeCell ref="N9:O9"/>
    <mergeCell ref="L12:P12"/>
    <mergeCell ref="C2:I2"/>
    <mergeCell ref="C3:I3"/>
    <mergeCell ref="D5:L5"/>
    <mergeCell ref="D6:L6"/>
    <mergeCell ref="D7:L7"/>
  </mergeCells>
  <conditionalFormatting sqref="A15:B15 D15:E19 D22:E22 E20:E21 D24:E24 E23 E25 B16:B31 A17 A19 A21 A23 A25 A27 A29 A31 D26:E31">
    <cfRule type="cellIs" dxfId="131" priority="36" operator="equal">
      <formula>0</formula>
    </cfRule>
  </conditionalFormatting>
  <conditionalFormatting sqref="N9:O9">
    <cfRule type="cellIs" dxfId="130" priority="35" operator="equal">
      <formula>0</formula>
    </cfRule>
  </conditionalFormatting>
  <conditionalFormatting sqref="C2:I2">
    <cfRule type="cellIs" dxfId="129" priority="32" operator="equal">
      <formula>0</formula>
    </cfRule>
  </conditionalFormatting>
  <conditionalFormatting sqref="O10">
    <cfRule type="cellIs" dxfId="128" priority="31" operator="equal">
      <formula>"20__. gada __. _________"</formula>
    </cfRule>
  </conditionalFormatting>
  <conditionalFormatting sqref="L14:P32">
    <cfRule type="cellIs" dxfId="127" priority="25" operator="equal">
      <formula>0</formula>
    </cfRule>
  </conditionalFormatting>
  <conditionalFormatting sqref="C4:I4">
    <cfRule type="cellIs" dxfId="126" priority="24" operator="equal">
      <formula>0</formula>
    </cfRule>
  </conditionalFormatting>
  <conditionalFormatting sqref="C15:C31">
    <cfRule type="cellIs" dxfId="125" priority="23" operator="equal">
      <formula>0</formula>
    </cfRule>
  </conditionalFormatting>
  <conditionalFormatting sqref="D5:L8">
    <cfRule type="cellIs" dxfId="124" priority="20" operator="equal">
      <formula>0</formula>
    </cfRule>
  </conditionalFormatting>
  <conditionalFormatting sqref="A14:B14 D14:E14 D14:D17 A16 A18 A20 A22 A24 A26 A28 A30">
    <cfRule type="cellIs" dxfId="123" priority="19" operator="equal">
      <formula>0</formula>
    </cfRule>
  </conditionalFormatting>
  <conditionalFormatting sqref="C14">
    <cfRule type="cellIs" dxfId="122" priority="18" operator="equal">
      <formula>0</formula>
    </cfRule>
  </conditionalFormatting>
  <conditionalFormatting sqref="P10">
    <cfRule type="cellIs" dxfId="121" priority="16" operator="equal">
      <formula>"20__. gada __. _________"</formula>
    </cfRule>
  </conditionalFormatting>
  <conditionalFormatting sqref="C40:H40">
    <cfRule type="cellIs" dxfId="120" priority="13" operator="equal">
      <formula>0</formula>
    </cfRule>
  </conditionalFormatting>
  <conditionalFormatting sqref="C35:H35">
    <cfRule type="cellIs" dxfId="119" priority="12" operator="equal">
      <formula>0</formula>
    </cfRule>
  </conditionalFormatting>
  <conditionalFormatting sqref="C40:H40 C43 C35:H35">
    <cfRule type="cellIs" dxfId="118" priority="11" operator="equal">
      <formula>0</formula>
    </cfRule>
  </conditionalFormatting>
  <conditionalFormatting sqref="D1">
    <cfRule type="cellIs" dxfId="117" priority="10" operator="equal">
      <formula>0</formula>
    </cfRule>
  </conditionalFormatting>
  <conditionalFormatting sqref="A9:F9">
    <cfRule type="containsText" dxfId="116" priority="9" operator="containsText" text="Tāme sastādīta  20__. gada tirgus cenās, pamatojoties uz ___ daļas rasējumiem">
      <formula>NOT(ISERROR(SEARCH("Tāme sastādīta  20__. gada tirgus cenās, pamatojoties uz ___ daļas rasējumiem",A9)))</formula>
    </cfRule>
  </conditionalFormatting>
  <conditionalFormatting sqref="D20:D21">
    <cfRule type="cellIs" dxfId="115" priority="8" operator="equal">
      <formula>0</formula>
    </cfRule>
  </conditionalFormatting>
  <conditionalFormatting sqref="D23">
    <cfRule type="cellIs" dxfId="114" priority="7" operator="equal">
      <formula>0</formula>
    </cfRule>
  </conditionalFormatting>
  <conditionalFormatting sqref="D25">
    <cfRule type="cellIs" dxfId="113" priority="6" operator="equal">
      <formula>0</formula>
    </cfRule>
  </conditionalFormatting>
  <conditionalFormatting sqref="A32:K32">
    <cfRule type="containsText" dxfId="112" priority="3" operator="containsText" text="Tiešās izmaksas kopā, t. sk. darba devēja sociālais nodoklis __.__% ">
      <formula>NOT(ISERROR(SEARCH("Tiešās izmaksas kopā, t. sk. darba devēja sociālais nodoklis __.__% ",A32)))</formula>
    </cfRule>
  </conditionalFormatting>
  <conditionalFormatting sqref="I14:J31 F14:G31">
    <cfRule type="cellIs" dxfId="111" priority="2" operator="equal">
      <formula>0</formula>
    </cfRule>
  </conditionalFormatting>
  <conditionalFormatting sqref="H14:H31 K14:K31">
    <cfRule type="cellIs" dxfId="110" priority="1" operator="equal">
      <formula>0</formula>
    </cfRule>
  </conditionalFormatting>
  <pageMargins left="0.7" right="0.7" top="0.75" bottom="0.75" header="0.3" footer="0.3"/>
  <pageSetup scale="88" fitToHeight="0" orientation="landscape" horizontalDpi="1200" verticalDpi="1200" r:id="rId1"/>
  <legacyDrawing r:id="rId2"/>
  <extLst>
    <ext xmlns:x14="http://schemas.microsoft.com/office/spreadsheetml/2009/9/main" uri="{78C0D931-6437-407d-A8EE-F0AAD7539E65}">
      <x14:conditionalFormattings>
        <x14:conditionalFormatting xmlns:xm="http://schemas.microsoft.com/office/excel/2006/main">
          <x14:cfRule type="containsText" priority="15" operator="containsText" id="{36249DFF-DD18-40B1-AB61-D280DA74812E}">
            <xm:f>NOT(ISERROR(SEARCH("Tāme sastādīta ____. gada ___. ______________",A38)))</xm:f>
            <xm:f>"Tāme sastādīta ____. gada ___. ______________"</xm:f>
            <x14:dxf>
              <font>
                <color auto="1"/>
              </font>
              <fill>
                <patternFill>
                  <bgColor rgb="FFC6EFCE"/>
                </patternFill>
              </fill>
            </x14:dxf>
          </x14:cfRule>
          <xm:sqref>A38</xm:sqref>
        </x14:conditionalFormatting>
        <x14:conditionalFormatting xmlns:xm="http://schemas.microsoft.com/office/excel/2006/main">
          <x14:cfRule type="containsText" priority="14" operator="containsText" id="{708D048F-4463-4EB3-AF79-B8653AFFB42B}">
            <xm:f>NOT(ISERROR(SEARCH("Sertifikāta Nr. _________________________________",A43)))</xm:f>
            <xm:f>"Sertifikāta Nr. _________________________________"</xm:f>
            <x14:dxf>
              <font>
                <color auto="1"/>
              </font>
              <fill>
                <patternFill>
                  <bgColor rgb="FFC6EFCE"/>
                </patternFill>
              </fill>
            </x14:dxf>
          </x14:cfRule>
          <xm:sqref>A43</xm:sqref>
        </x14:conditionalFormatting>
      </x14:conditionalFormatting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pageSetUpPr fitToPage="1"/>
  </sheetPr>
  <dimension ref="A1:R57"/>
  <sheetViews>
    <sheetView zoomScale="85" zoomScaleNormal="85" workbookViewId="0">
      <selection activeCell="F14" sqref="F14:K14"/>
    </sheetView>
  </sheetViews>
  <sheetFormatPr defaultColWidth="9.140625" defaultRowHeight="11.25" x14ac:dyDescent="0.2"/>
  <cols>
    <col min="1" max="1" width="4.5703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8" x14ac:dyDescent="0.2">
      <c r="A1" s="23"/>
      <c r="B1" s="23"/>
      <c r="C1" s="27" t="s">
        <v>39</v>
      </c>
      <c r="D1" s="52">
        <f>'Kops a'!A22</f>
        <v>0</v>
      </c>
      <c r="E1" s="23"/>
      <c r="F1" s="23"/>
      <c r="G1" s="23"/>
      <c r="H1" s="23"/>
      <c r="I1" s="23"/>
      <c r="J1" s="23"/>
      <c r="N1" s="26"/>
      <c r="O1" s="27"/>
      <c r="P1" s="28"/>
    </row>
    <row r="2" spans="1:18" x14ac:dyDescent="0.2">
      <c r="A2" s="29"/>
      <c r="B2" s="29"/>
      <c r="C2" s="232" t="s">
        <v>191</v>
      </c>
      <c r="D2" s="232"/>
      <c r="E2" s="232"/>
      <c r="F2" s="232"/>
      <c r="G2" s="232"/>
      <c r="H2" s="232"/>
      <c r="I2" s="232"/>
      <c r="J2" s="29"/>
    </row>
    <row r="3" spans="1:18" x14ac:dyDescent="0.2">
      <c r="A3" s="30"/>
      <c r="B3" s="30"/>
      <c r="C3" s="195" t="s">
        <v>18</v>
      </c>
      <c r="D3" s="195"/>
      <c r="E3" s="195"/>
      <c r="F3" s="195"/>
      <c r="G3" s="195"/>
      <c r="H3" s="195"/>
      <c r="I3" s="195"/>
      <c r="J3" s="30"/>
    </row>
    <row r="4" spans="1:18" x14ac:dyDescent="0.2">
      <c r="A4" s="30"/>
      <c r="B4" s="30"/>
      <c r="C4" s="233" t="s">
        <v>53</v>
      </c>
      <c r="D4" s="233"/>
      <c r="E4" s="233"/>
      <c r="F4" s="233"/>
      <c r="G4" s="233"/>
      <c r="H4" s="233"/>
      <c r="I4" s="233"/>
      <c r="J4" s="30"/>
    </row>
    <row r="5" spans="1:18" x14ac:dyDescent="0.2">
      <c r="A5" s="23"/>
      <c r="B5" s="23"/>
      <c r="C5" s="27" t="s">
        <v>5</v>
      </c>
      <c r="D5" s="246" t="str">
        <f>'Kops a'!D6</f>
        <v>Daudzdzīvokļu dzīvojamās ēkas vienkāršotā atjaunošana</v>
      </c>
      <c r="E5" s="246"/>
      <c r="F5" s="246"/>
      <c r="G5" s="246"/>
      <c r="H5" s="246"/>
      <c r="I5" s="246"/>
      <c r="J5" s="246"/>
      <c r="K5" s="246"/>
      <c r="L5" s="246"/>
      <c r="M5" s="17"/>
      <c r="N5" s="17"/>
      <c r="O5" s="17"/>
      <c r="P5" s="17"/>
    </row>
    <row r="6" spans="1:18" x14ac:dyDescent="0.2">
      <c r="A6" s="23"/>
      <c r="B6" s="23"/>
      <c r="C6" s="27" t="s">
        <v>6</v>
      </c>
      <c r="D6" s="246" t="str">
        <f>'Kops a'!D7</f>
        <v>Daudzdzīvokļu dzīvojamās ēkas vienkāršotā atjaunošana</v>
      </c>
      <c r="E6" s="246"/>
      <c r="F6" s="246"/>
      <c r="G6" s="246"/>
      <c r="H6" s="246"/>
      <c r="I6" s="246"/>
      <c r="J6" s="246"/>
      <c r="K6" s="246"/>
      <c r="L6" s="246"/>
      <c r="M6" s="17"/>
      <c r="N6" s="17"/>
      <c r="O6" s="17"/>
      <c r="P6" s="17"/>
    </row>
    <row r="7" spans="1:18" x14ac:dyDescent="0.2">
      <c r="A7" s="23"/>
      <c r="B7" s="23"/>
      <c r="C7" s="27" t="s">
        <v>7</v>
      </c>
      <c r="D7" s="246" t="str">
        <f>'Kops a'!D8</f>
        <v>Tirgus iela 2, Valmiera</v>
      </c>
      <c r="E7" s="246"/>
      <c r="F7" s="246"/>
      <c r="G7" s="246"/>
      <c r="H7" s="246"/>
      <c r="I7" s="246"/>
      <c r="J7" s="246"/>
      <c r="K7" s="246"/>
      <c r="L7" s="246"/>
      <c r="M7" s="17"/>
      <c r="N7" s="17"/>
      <c r="O7" s="17"/>
      <c r="P7" s="17"/>
    </row>
    <row r="8" spans="1:18" x14ac:dyDescent="0.2">
      <c r="A8" s="23"/>
      <c r="B8" s="23"/>
      <c r="C8" s="4" t="s">
        <v>21</v>
      </c>
      <c r="D8" s="246">
        <f>'Kops a'!D9</f>
        <v>0</v>
      </c>
      <c r="E8" s="246"/>
      <c r="F8" s="246"/>
      <c r="G8" s="246"/>
      <c r="H8" s="246"/>
      <c r="I8" s="246"/>
      <c r="J8" s="246"/>
      <c r="K8" s="246"/>
      <c r="L8" s="246"/>
      <c r="M8" s="17"/>
      <c r="N8" s="17"/>
      <c r="O8" s="17"/>
      <c r="P8" s="17"/>
    </row>
    <row r="9" spans="1:18" ht="11.25" customHeight="1" x14ac:dyDescent="0.2">
      <c r="A9" s="234" t="s">
        <v>401</v>
      </c>
      <c r="B9" s="234"/>
      <c r="C9" s="234"/>
      <c r="D9" s="234"/>
      <c r="E9" s="234"/>
      <c r="F9" s="234"/>
      <c r="G9" s="31"/>
      <c r="H9" s="31"/>
      <c r="I9" s="31"/>
      <c r="J9" s="238" t="s">
        <v>40</v>
      </c>
      <c r="K9" s="238"/>
      <c r="L9" s="238"/>
      <c r="M9" s="238"/>
      <c r="N9" s="245">
        <f>P25</f>
        <v>0</v>
      </c>
      <c r="O9" s="245"/>
      <c r="P9" s="31"/>
    </row>
    <row r="10" spans="1:18" x14ac:dyDescent="0.2">
      <c r="A10" s="32"/>
      <c r="B10" s="33"/>
      <c r="C10" s="4"/>
      <c r="D10" s="23"/>
      <c r="E10" s="23"/>
      <c r="F10" s="23"/>
      <c r="G10" s="23"/>
      <c r="H10" s="23"/>
      <c r="I10" s="23"/>
      <c r="J10" s="23"/>
      <c r="K10" s="23"/>
      <c r="L10" s="29"/>
      <c r="M10" s="29"/>
      <c r="O10" s="93"/>
      <c r="P10" s="92" t="str">
        <f>A31</f>
        <v>Tāme sastādīta 20__. gada __. _________</v>
      </c>
    </row>
    <row r="11" spans="1:18" ht="12" thickBot="1" x14ac:dyDescent="0.25">
      <c r="A11" s="32"/>
      <c r="B11" s="33"/>
      <c r="C11" s="4"/>
      <c r="D11" s="23"/>
      <c r="E11" s="23"/>
      <c r="F11" s="23"/>
      <c r="G11" s="23"/>
      <c r="H11" s="23"/>
      <c r="I11" s="23"/>
      <c r="J11" s="23"/>
      <c r="K11" s="23"/>
      <c r="L11" s="34"/>
      <c r="M11" s="34"/>
      <c r="N11" s="35"/>
      <c r="O11" s="26"/>
      <c r="P11" s="23"/>
    </row>
    <row r="12" spans="1:18" x14ac:dyDescent="0.2">
      <c r="A12" s="271" t="s">
        <v>24</v>
      </c>
      <c r="B12" s="264" t="s">
        <v>41</v>
      </c>
      <c r="C12" s="255" t="s">
        <v>42</v>
      </c>
      <c r="D12" s="267" t="s">
        <v>43</v>
      </c>
      <c r="E12" s="269" t="s">
        <v>44</v>
      </c>
      <c r="F12" s="254" t="s">
        <v>45</v>
      </c>
      <c r="G12" s="255"/>
      <c r="H12" s="255"/>
      <c r="I12" s="255"/>
      <c r="J12" s="255"/>
      <c r="K12" s="256"/>
      <c r="L12" s="254" t="s">
        <v>46</v>
      </c>
      <c r="M12" s="255"/>
      <c r="N12" s="255"/>
      <c r="O12" s="255"/>
      <c r="P12" s="256"/>
      <c r="Q12" s="136"/>
      <c r="R12" s="136"/>
    </row>
    <row r="13" spans="1:18" ht="126.75" customHeight="1" thickBot="1" x14ac:dyDescent="0.25">
      <c r="A13" s="272"/>
      <c r="B13" s="265"/>
      <c r="C13" s="266"/>
      <c r="D13" s="268"/>
      <c r="E13" s="270"/>
      <c r="F13" s="148" t="s">
        <v>47</v>
      </c>
      <c r="G13" s="149" t="s">
        <v>48</v>
      </c>
      <c r="H13" s="149" t="s">
        <v>49</v>
      </c>
      <c r="I13" s="149" t="s">
        <v>50</v>
      </c>
      <c r="J13" s="149" t="s">
        <v>51</v>
      </c>
      <c r="K13" s="150" t="s">
        <v>52</v>
      </c>
      <c r="L13" s="148" t="s">
        <v>47</v>
      </c>
      <c r="M13" s="149" t="s">
        <v>49</v>
      </c>
      <c r="N13" s="149" t="s">
        <v>50</v>
      </c>
      <c r="O13" s="149" t="s">
        <v>51</v>
      </c>
      <c r="P13" s="150" t="s">
        <v>52</v>
      </c>
      <c r="Q13" s="136"/>
      <c r="R13" s="136"/>
    </row>
    <row r="14" spans="1:18" ht="22.5" x14ac:dyDescent="0.2">
      <c r="A14" s="131">
        <v>1</v>
      </c>
      <c r="B14" s="169"/>
      <c r="C14" s="176" t="s">
        <v>181</v>
      </c>
      <c r="D14" s="177" t="s">
        <v>76</v>
      </c>
      <c r="E14" s="129">
        <f>187.55*2.6</f>
        <v>487.63000000000005</v>
      </c>
      <c r="F14" s="70"/>
      <c r="G14" s="67"/>
      <c r="H14" s="48">
        <f>ROUND(F14*G14,2)</f>
        <v>0</v>
      </c>
      <c r="I14" s="67"/>
      <c r="J14" s="67"/>
      <c r="K14" s="49">
        <f t="shared" ref="K14" si="0">SUM(H14:J14)</f>
        <v>0</v>
      </c>
      <c r="L14" s="151">
        <f t="shared" ref="L14:L24" si="1">ROUND(E14*F14,2)</f>
        <v>0</v>
      </c>
      <c r="M14" s="152">
        <f t="shared" ref="M14:M24" si="2">ROUND(H14*E14,2)</f>
        <v>0</v>
      </c>
      <c r="N14" s="152">
        <f t="shared" ref="N14:N24" si="3">ROUND(I14*E14,2)</f>
        <v>0</v>
      </c>
      <c r="O14" s="152">
        <f t="shared" ref="O14:O24" si="4">ROUND(J14*E14,2)</f>
        <v>0</v>
      </c>
      <c r="P14" s="153">
        <f t="shared" ref="P14:P24" si="5">SUM(M14:O14)</f>
        <v>0</v>
      </c>
      <c r="Q14" s="136"/>
      <c r="R14" s="136"/>
    </row>
    <row r="15" spans="1:18" ht="20.65" customHeight="1" x14ac:dyDescent="0.2">
      <c r="A15" s="132">
        <v>2</v>
      </c>
      <c r="B15" s="169"/>
      <c r="C15" s="178" t="s">
        <v>182</v>
      </c>
      <c r="D15" s="179" t="s">
        <v>76</v>
      </c>
      <c r="E15" s="129">
        <v>119.77</v>
      </c>
      <c r="F15" s="70"/>
      <c r="G15" s="67"/>
      <c r="H15" s="48">
        <f t="shared" ref="H15:H24" si="6">ROUND(F15*G15,2)</f>
        <v>0</v>
      </c>
      <c r="I15" s="67"/>
      <c r="J15" s="67"/>
      <c r="K15" s="49">
        <f t="shared" ref="K15:K24" si="7">SUM(H15:J15)</f>
        <v>0</v>
      </c>
      <c r="L15" s="156">
        <f t="shared" si="1"/>
        <v>0</v>
      </c>
      <c r="M15" s="154">
        <f t="shared" si="2"/>
        <v>0</v>
      </c>
      <c r="N15" s="154">
        <f t="shared" si="3"/>
        <v>0</v>
      </c>
      <c r="O15" s="154">
        <f t="shared" si="4"/>
        <v>0</v>
      </c>
      <c r="P15" s="155">
        <f t="shared" si="5"/>
        <v>0</v>
      </c>
      <c r="Q15" s="136"/>
      <c r="R15" s="136"/>
    </row>
    <row r="16" spans="1:18" ht="22.5" x14ac:dyDescent="0.2">
      <c r="A16" s="131">
        <v>3</v>
      </c>
      <c r="B16" s="169"/>
      <c r="C16" s="178" t="s">
        <v>183</v>
      </c>
      <c r="D16" s="179" t="s">
        <v>76</v>
      </c>
      <c r="E16" s="129">
        <v>119.77</v>
      </c>
      <c r="F16" s="70"/>
      <c r="G16" s="67"/>
      <c r="H16" s="48">
        <f t="shared" si="6"/>
        <v>0</v>
      </c>
      <c r="I16" s="67"/>
      <c r="J16" s="67"/>
      <c r="K16" s="49">
        <f t="shared" si="7"/>
        <v>0</v>
      </c>
      <c r="L16" s="156">
        <f t="shared" si="1"/>
        <v>0</v>
      </c>
      <c r="M16" s="154">
        <f t="shared" si="2"/>
        <v>0</v>
      </c>
      <c r="N16" s="154">
        <f t="shared" si="3"/>
        <v>0</v>
      </c>
      <c r="O16" s="154">
        <f t="shared" si="4"/>
        <v>0</v>
      </c>
      <c r="P16" s="155">
        <f t="shared" si="5"/>
        <v>0</v>
      </c>
      <c r="Q16" s="136"/>
      <c r="R16" s="136"/>
    </row>
    <row r="17" spans="1:18" ht="22.5" x14ac:dyDescent="0.2">
      <c r="A17" s="132">
        <v>4</v>
      </c>
      <c r="B17" s="172"/>
      <c r="C17" s="178" t="s">
        <v>184</v>
      </c>
      <c r="D17" s="179" t="s">
        <v>76</v>
      </c>
      <c r="E17" s="129">
        <f>E14*0.2</f>
        <v>97.52600000000001</v>
      </c>
      <c r="F17" s="70"/>
      <c r="G17" s="67"/>
      <c r="H17" s="48">
        <f t="shared" si="6"/>
        <v>0</v>
      </c>
      <c r="I17" s="67"/>
      <c r="J17" s="67"/>
      <c r="K17" s="49">
        <f t="shared" si="7"/>
        <v>0</v>
      </c>
      <c r="L17" s="156">
        <f t="shared" si="1"/>
        <v>0</v>
      </c>
      <c r="M17" s="154">
        <f t="shared" si="2"/>
        <v>0</v>
      </c>
      <c r="N17" s="154">
        <f t="shared" si="3"/>
        <v>0</v>
      </c>
      <c r="O17" s="154">
        <f t="shared" si="4"/>
        <v>0</v>
      </c>
      <c r="P17" s="155">
        <f t="shared" si="5"/>
        <v>0</v>
      </c>
      <c r="Q17" s="136"/>
      <c r="R17" s="136"/>
    </row>
    <row r="18" spans="1:18" ht="33.75" x14ac:dyDescent="0.2">
      <c r="A18" s="131">
        <v>5</v>
      </c>
      <c r="B18" s="172"/>
      <c r="C18" s="178" t="s">
        <v>185</v>
      </c>
      <c r="D18" s="179" t="s">
        <v>76</v>
      </c>
      <c r="E18" s="129">
        <f>E15*0.2</f>
        <v>23.954000000000001</v>
      </c>
      <c r="F18" s="70"/>
      <c r="G18" s="67"/>
      <c r="H18" s="48">
        <f t="shared" si="6"/>
        <v>0</v>
      </c>
      <c r="I18" s="67"/>
      <c r="J18" s="67"/>
      <c r="K18" s="49">
        <f t="shared" si="7"/>
        <v>0</v>
      </c>
      <c r="L18" s="156">
        <f t="shared" si="1"/>
        <v>0</v>
      </c>
      <c r="M18" s="154">
        <f t="shared" si="2"/>
        <v>0</v>
      </c>
      <c r="N18" s="154">
        <f t="shared" si="3"/>
        <v>0</v>
      </c>
      <c r="O18" s="154">
        <f t="shared" si="4"/>
        <v>0</v>
      </c>
      <c r="P18" s="155">
        <f t="shared" si="5"/>
        <v>0</v>
      </c>
      <c r="Q18" s="136"/>
      <c r="R18" s="136"/>
    </row>
    <row r="19" spans="1:18" ht="22.5" x14ac:dyDescent="0.2">
      <c r="A19" s="132">
        <v>6</v>
      </c>
      <c r="B19" s="172"/>
      <c r="C19" s="178" t="s">
        <v>186</v>
      </c>
      <c r="D19" s="179" t="s">
        <v>76</v>
      </c>
      <c r="E19" s="129">
        <f>E16</f>
        <v>119.77</v>
      </c>
      <c r="F19" s="70"/>
      <c r="G19" s="67"/>
      <c r="H19" s="48">
        <f t="shared" si="6"/>
        <v>0</v>
      </c>
      <c r="I19" s="67"/>
      <c r="J19" s="67"/>
      <c r="K19" s="49">
        <f t="shared" si="7"/>
        <v>0</v>
      </c>
      <c r="L19" s="156">
        <f t="shared" si="1"/>
        <v>0</v>
      </c>
      <c r="M19" s="154">
        <f t="shared" si="2"/>
        <v>0</v>
      </c>
      <c r="N19" s="154">
        <f t="shared" si="3"/>
        <v>0</v>
      </c>
      <c r="O19" s="154">
        <f t="shared" si="4"/>
        <v>0</v>
      </c>
      <c r="P19" s="155">
        <f t="shared" si="5"/>
        <v>0</v>
      </c>
      <c r="Q19" s="136"/>
      <c r="R19" s="136"/>
    </row>
    <row r="20" spans="1:18" x14ac:dyDescent="0.2">
      <c r="A20" s="131">
        <v>7</v>
      </c>
      <c r="B20" s="172"/>
      <c r="C20" s="178" t="s">
        <v>187</v>
      </c>
      <c r="D20" s="179" t="s">
        <v>76</v>
      </c>
      <c r="E20" s="129">
        <f>E14</f>
        <v>487.63000000000005</v>
      </c>
      <c r="F20" s="70"/>
      <c r="G20" s="67"/>
      <c r="H20" s="48">
        <f t="shared" si="6"/>
        <v>0</v>
      </c>
      <c r="I20" s="67"/>
      <c r="J20" s="67"/>
      <c r="K20" s="49">
        <f t="shared" si="7"/>
        <v>0</v>
      </c>
      <c r="L20" s="156">
        <f t="shared" si="1"/>
        <v>0</v>
      </c>
      <c r="M20" s="154">
        <f t="shared" si="2"/>
        <v>0</v>
      </c>
      <c r="N20" s="154">
        <f t="shared" si="3"/>
        <v>0</v>
      </c>
      <c r="O20" s="154">
        <f t="shared" si="4"/>
        <v>0</v>
      </c>
      <c r="P20" s="155">
        <f t="shared" si="5"/>
        <v>0</v>
      </c>
      <c r="Q20" s="136"/>
      <c r="R20" s="136"/>
    </row>
    <row r="21" spans="1:18" x14ac:dyDescent="0.2">
      <c r="A21" s="132">
        <v>8</v>
      </c>
      <c r="B21" s="172"/>
      <c r="C21" s="178" t="s">
        <v>188</v>
      </c>
      <c r="D21" s="179" t="s">
        <v>76</v>
      </c>
      <c r="E21" s="129">
        <f>E15</f>
        <v>119.77</v>
      </c>
      <c r="F21" s="70"/>
      <c r="G21" s="67"/>
      <c r="H21" s="48">
        <f t="shared" si="6"/>
        <v>0</v>
      </c>
      <c r="I21" s="67"/>
      <c r="J21" s="67"/>
      <c r="K21" s="49">
        <f t="shared" si="7"/>
        <v>0</v>
      </c>
      <c r="L21" s="156">
        <f t="shared" si="1"/>
        <v>0</v>
      </c>
      <c r="M21" s="154">
        <f t="shared" si="2"/>
        <v>0</v>
      </c>
      <c r="N21" s="154">
        <f t="shared" si="3"/>
        <v>0</v>
      </c>
      <c r="O21" s="154">
        <f t="shared" si="4"/>
        <v>0</v>
      </c>
      <c r="P21" s="155">
        <f t="shared" si="5"/>
        <v>0</v>
      </c>
      <c r="Q21" s="136"/>
      <c r="R21" s="136"/>
    </row>
    <row r="22" spans="1:18" x14ac:dyDescent="0.2">
      <c r="A22" s="131">
        <v>9</v>
      </c>
      <c r="B22" s="172"/>
      <c r="C22" s="178" t="s">
        <v>189</v>
      </c>
      <c r="D22" s="179" t="s">
        <v>76</v>
      </c>
      <c r="E22" s="129">
        <f>E20+E21</f>
        <v>607.40000000000009</v>
      </c>
      <c r="F22" s="70"/>
      <c r="G22" s="67"/>
      <c r="H22" s="48">
        <f t="shared" si="6"/>
        <v>0</v>
      </c>
      <c r="I22" s="67"/>
      <c r="J22" s="67"/>
      <c r="K22" s="49">
        <f t="shared" si="7"/>
        <v>0</v>
      </c>
      <c r="L22" s="156">
        <f t="shared" si="1"/>
        <v>0</v>
      </c>
      <c r="M22" s="154">
        <f t="shared" si="2"/>
        <v>0</v>
      </c>
      <c r="N22" s="154">
        <f t="shared" si="3"/>
        <v>0</v>
      </c>
      <c r="O22" s="154">
        <f t="shared" si="4"/>
        <v>0</v>
      </c>
      <c r="P22" s="155">
        <f t="shared" si="5"/>
        <v>0</v>
      </c>
      <c r="Q22" s="136"/>
      <c r="R22" s="136"/>
    </row>
    <row r="23" spans="1:18" x14ac:dyDescent="0.2">
      <c r="A23" s="132">
        <v>10</v>
      </c>
      <c r="B23" s="172"/>
      <c r="C23" s="115" t="s">
        <v>190</v>
      </c>
      <c r="D23" s="180" t="s">
        <v>65</v>
      </c>
      <c r="E23" s="129">
        <v>1</v>
      </c>
      <c r="F23" s="70"/>
      <c r="G23" s="67"/>
      <c r="H23" s="48">
        <f t="shared" si="6"/>
        <v>0</v>
      </c>
      <c r="I23" s="67"/>
      <c r="J23" s="67"/>
      <c r="K23" s="49">
        <f t="shared" si="7"/>
        <v>0</v>
      </c>
      <c r="L23" s="156">
        <f t="shared" si="1"/>
        <v>0</v>
      </c>
      <c r="M23" s="154">
        <f t="shared" si="2"/>
        <v>0</v>
      </c>
      <c r="N23" s="154">
        <f t="shared" si="3"/>
        <v>0</v>
      </c>
      <c r="O23" s="154">
        <f t="shared" si="4"/>
        <v>0</v>
      </c>
      <c r="P23" s="155">
        <f t="shared" si="5"/>
        <v>0</v>
      </c>
      <c r="Q23" s="136"/>
      <c r="R23" s="136"/>
    </row>
    <row r="24" spans="1:18" ht="12" thickBot="1" x14ac:dyDescent="0.25">
      <c r="A24" s="131">
        <v>11</v>
      </c>
      <c r="B24" s="172"/>
      <c r="C24" s="181" t="s">
        <v>297</v>
      </c>
      <c r="D24" s="182" t="s">
        <v>59</v>
      </c>
      <c r="E24" s="129">
        <v>26.1</v>
      </c>
      <c r="F24" s="70"/>
      <c r="G24" s="67"/>
      <c r="H24" s="48">
        <f t="shared" si="6"/>
        <v>0</v>
      </c>
      <c r="I24" s="67"/>
      <c r="J24" s="67"/>
      <c r="K24" s="49">
        <f t="shared" si="7"/>
        <v>0</v>
      </c>
      <c r="L24" s="156">
        <f t="shared" si="1"/>
        <v>0</v>
      </c>
      <c r="M24" s="154">
        <f t="shared" si="2"/>
        <v>0</v>
      </c>
      <c r="N24" s="154">
        <f t="shared" si="3"/>
        <v>0</v>
      </c>
      <c r="O24" s="154">
        <f t="shared" si="4"/>
        <v>0</v>
      </c>
      <c r="P24" s="155">
        <f t="shared" si="5"/>
        <v>0</v>
      </c>
      <c r="Q24" s="136"/>
      <c r="R24" s="136"/>
    </row>
    <row r="25" spans="1:18" ht="10.7" customHeight="1" thickBot="1" x14ac:dyDescent="0.25">
      <c r="A25" s="250" t="s">
        <v>399</v>
      </c>
      <c r="B25" s="251"/>
      <c r="C25" s="251"/>
      <c r="D25" s="251"/>
      <c r="E25" s="251"/>
      <c r="F25" s="251"/>
      <c r="G25" s="251"/>
      <c r="H25" s="251"/>
      <c r="I25" s="251"/>
      <c r="J25" s="251"/>
      <c r="K25" s="252"/>
      <c r="L25" s="161">
        <f>SUM(L14:L24)</f>
        <v>0</v>
      </c>
      <c r="M25" s="162">
        <f>SUM(M14:M24)</f>
        <v>0</v>
      </c>
      <c r="N25" s="162">
        <f>SUM(N14:N24)</f>
        <v>0</v>
      </c>
      <c r="O25" s="162">
        <f>SUM(O14:O24)</f>
        <v>0</v>
      </c>
      <c r="P25" s="163">
        <f>SUM(P14:P24)</f>
        <v>0</v>
      </c>
      <c r="Q25" s="136"/>
      <c r="R25" s="136"/>
    </row>
    <row r="26" spans="1:18" x14ac:dyDescent="0.2">
      <c r="A26" s="141"/>
      <c r="B26" s="141"/>
      <c r="C26" s="141"/>
      <c r="D26" s="141"/>
      <c r="E26" s="141"/>
      <c r="F26" s="141"/>
      <c r="G26" s="141"/>
      <c r="H26" s="141"/>
      <c r="I26" s="141"/>
      <c r="J26" s="141"/>
      <c r="K26" s="141"/>
      <c r="L26" s="141"/>
      <c r="M26" s="141"/>
      <c r="N26" s="141"/>
      <c r="O26" s="141"/>
      <c r="P26" s="141"/>
      <c r="Q26" s="136"/>
      <c r="R26" s="136"/>
    </row>
    <row r="27" spans="1:18" x14ac:dyDescent="0.2">
      <c r="A27" s="141"/>
      <c r="B27" s="141"/>
      <c r="C27" s="141"/>
      <c r="D27" s="141"/>
      <c r="E27" s="141"/>
      <c r="F27" s="141"/>
      <c r="G27" s="141"/>
      <c r="H27" s="141"/>
      <c r="I27" s="141"/>
      <c r="J27" s="141"/>
      <c r="K27" s="141"/>
      <c r="L27" s="141"/>
      <c r="M27" s="141"/>
      <c r="N27" s="141"/>
      <c r="O27" s="141"/>
      <c r="P27" s="141"/>
      <c r="Q27" s="136"/>
      <c r="R27" s="136"/>
    </row>
    <row r="28" spans="1:18" x14ac:dyDescent="0.2">
      <c r="A28" s="136" t="s">
        <v>14</v>
      </c>
      <c r="B28" s="141"/>
      <c r="C28" s="263">
        <f>'Kops a'!C35:H35</f>
        <v>0</v>
      </c>
      <c r="D28" s="263"/>
      <c r="E28" s="263"/>
      <c r="F28" s="263"/>
      <c r="G28" s="263"/>
      <c r="H28" s="263"/>
      <c r="I28" s="141"/>
      <c r="J28" s="141"/>
      <c r="K28" s="141"/>
      <c r="L28" s="141"/>
      <c r="M28" s="141"/>
      <c r="N28" s="141"/>
      <c r="O28" s="141"/>
      <c r="P28" s="141"/>
      <c r="Q28" s="136"/>
      <c r="R28" s="136"/>
    </row>
    <row r="29" spans="1:18" x14ac:dyDescent="0.2">
      <c r="A29" s="141"/>
      <c r="B29" s="141"/>
      <c r="C29" s="260" t="s">
        <v>15</v>
      </c>
      <c r="D29" s="260"/>
      <c r="E29" s="260"/>
      <c r="F29" s="260"/>
      <c r="G29" s="260"/>
      <c r="H29" s="260"/>
      <c r="I29" s="141"/>
      <c r="J29" s="141"/>
      <c r="K29" s="141"/>
      <c r="L29" s="141"/>
      <c r="M29" s="141"/>
      <c r="N29" s="141"/>
      <c r="O29" s="141"/>
      <c r="P29" s="141"/>
      <c r="Q29" s="136"/>
      <c r="R29" s="136"/>
    </row>
    <row r="30" spans="1:18" x14ac:dyDescent="0.2">
      <c r="A30" s="141"/>
      <c r="B30" s="141"/>
      <c r="C30" s="141"/>
      <c r="D30" s="141"/>
      <c r="E30" s="141"/>
      <c r="F30" s="141"/>
      <c r="G30" s="141"/>
      <c r="H30" s="141"/>
      <c r="I30" s="141"/>
      <c r="J30" s="141"/>
      <c r="K30" s="141"/>
      <c r="L30" s="141"/>
      <c r="M30" s="141"/>
      <c r="N30" s="141"/>
      <c r="O30" s="141"/>
      <c r="P30" s="141"/>
      <c r="Q30" s="136"/>
      <c r="R30" s="136"/>
    </row>
    <row r="31" spans="1:18" x14ac:dyDescent="0.2">
      <c r="A31" s="183" t="str">
        <f>'Kops a'!A38</f>
        <v>Tāme sastādīta 20__. gada __. _________</v>
      </c>
      <c r="B31" s="164"/>
      <c r="C31" s="164"/>
      <c r="D31" s="164"/>
      <c r="E31" s="141"/>
      <c r="F31" s="141"/>
      <c r="G31" s="141"/>
      <c r="H31" s="141"/>
      <c r="I31" s="141"/>
      <c r="J31" s="141"/>
      <c r="K31" s="141"/>
      <c r="L31" s="141"/>
      <c r="M31" s="141"/>
      <c r="N31" s="141"/>
      <c r="O31" s="141"/>
      <c r="P31" s="141"/>
      <c r="Q31" s="136"/>
      <c r="R31" s="136"/>
    </row>
    <row r="32" spans="1:18" x14ac:dyDescent="0.2">
      <c r="A32" s="17"/>
      <c r="B32" s="17"/>
      <c r="C32" s="17"/>
      <c r="D32" s="17"/>
      <c r="E32" s="17"/>
      <c r="F32" s="17"/>
      <c r="G32" s="17"/>
      <c r="H32" s="17"/>
      <c r="I32" s="17"/>
      <c r="J32" s="17"/>
      <c r="K32" s="17"/>
      <c r="L32" s="17"/>
      <c r="M32" s="17"/>
      <c r="N32" s="17"/>
      <c r="O32" s="17"/>
      <c r="P32" s="17"/>
    </row>
    <row r="33" spans="1:16" x14ac:dyDescent="0.2">
      <c r="A33" s="1" t="s">
        <v>38</v>
      </c>
      <c r="B33" s="17"/>
      <c r="C33" s="249">
        <f>'Kops a'!C40:H40</f>
        <v>0</v>
      </c>
      <c r="D33" s="249"/>
      <c r="E33" s="249"/>
      <c r="F33" s="249"/>
      <c r="G33" s="249"/>
      <c r="H33" s="249"/>
      <c r="I33" s="17"/>
      <c r="J33" s="17"/>
      <c r="K33" s="17"/>
      <c r="L33" s="17"/>
      <c r="M33" s="17"/>
      <c r="N33" s="17"/>
      <c r="O33" s="17"/>
      <c r="P33" s="17"/>
    </row>
    <row r="34" spans="1:16" x14ac:dyDescent="0.2">
      <c r="A34" s="17"/>
      <c r="B34" s="17"/>
      <c r="C34" s="186" t="s">
        <v>15</v>
      </c>
      <c r="D34" s="186"/>
      <c r="E34" s="186"/>
      <c r="F34" s="186"/>
      <c r="G34" s="186"/>
      <c r="H34" s="186"/>
      <c r="I34" s="17"/>
      <c r="J34" s="17"/>
      <c r="K34" s="17"/>
      <c r="L34" s="17"/>
      <c r="M34" s="17"/>
      <c r="N34" s="17"/>
      <c r="O34" s="17"/>
      <c r="P34" s="17"/>
    </row>
    <row r="35" spans="1:16" x14ac:dyDescent="0.2">
      <c r="A35" s="17"/>
      <c r="B35" s="17"/>
      <c r="C35" s="17"/>
      <c r="D35" s="17"/>
      <c r="E35" s="17"/>
      <c r="F35" s="17"/>
      <c r="G35" s="17"/>
      <c r="H35" s="17"/>
      <c r="I35" s="17"/>
      <c r="J35" s="17"/>
      <c r="K35" s="17"/>
      <c r="L35" s="17"/>
      <c r="M35" s="17"/>
      <c r="N35" s="17"/>
      <c r="O35" s="17"/>
      <c r="P35" s="17"/>
    </row>
    <row r="36" spans="1:16" x14ac:dyDescent="0.2">
      <c r="A36" s="90" t="s">
        <v>55</v>
      </c>
      <c r="B36" s="91"/>
      <c r="C36" s="95">
        <f>'Kops a'!C43</f>
        <v>0</v>
      </c>
      <c r="D36" s="51"/>
      <c r="E36" s="17"/>
      <c r="F36" s="17"/>
      <c r="G36" s="17"/>
      <c r="H36" s="17"/>
      <c r="I36" s="17"/>
      <c r="J36" s="17"/>
      <c r="K36" s="17"/>
      <c r="L36" s="17"/>
      <c r="M36" s="17"/>
      <c r="N36" s="17"/>
      <c r="O36" s="17"/>
      <c r="P36" s="17"/>
    </row>
    <row r="37" spans="1:16" x14ac:dyDescent="0.2">
      <c r="A37" s="17"/>
      <c r="B37" s="17"/>
      <c r="C37" s="17"/>
      <c r="D37" s="17"/>
      <c r="E37" s="17"/>
      <c r="F37" s="17"/>
      <c r="G37" s="17"/>
      <c r="H37" s="17"/>
      <c r="I37" s="17"/>
      <c r="J37" s="17"/>
      <c r="K37" s="17"/>
      <c r="L37" s="17"/>
      <c r="M37" s="17"/>
      <c r="N37" s="17"/>
      <c r="O37" s="17"/>
      <c r="P37" s="17"/>
    </row>
    <row r="57" spans="4:5" x14ac:dyDescent="0.2">
      <c r="D57" s="130"/>
      <c r="E57" s="130"/>
    </row>
  </sheetData>
  <mergeCells count="22">
    <mergeCell ref="C34:H34"/>
    <mergeCell ref="C4:I4"/>
    <mergeCell ref="F12:K12"/>
    <mergeCell ref="A9:F9"/>
    <mergeCell ref="J9:M9"/>
    <mergeCell ref="D8:L8"/>
    <mergeCell ref="A25:K25"/>
    <mergeCell ref="C28:H28"/>
    <mergeCell ref="C29:H29"/>
    <mergeCell ref="C33:H33"/>
    <mergeCell ref="A12:A13"/>
    <mergeCell ref="B12:B13"/>
    <mergeCell ref="C12:C13"/>
    <mergeCell ref="D12:D13"/>
    <mergeCell ref="E12:E13"/>
    <mergeCell ref="N9:O9"/>
    <mergeCell ref="L12:P12"/>
    <mergeCell ref="C2:I2"/>
    <mergeCell ref="C3:I3"/>
    <mergeCell ref="D5:L5"/>
    <mergeCell ref="D6:L6"/>
    <mergeCell ref="D7:L7"/>
  </mergeCells>
  <conditionalFormatting sqref="N9:O9">
    <cfRule type="cellIs" dxfId="107" priority="41" operator="equal">
      <formula>0</formula>
    </cfRule>
  </conditionalFormatting>
  <conditionalFormatting sqref="C2:I2">
    <cfRule type="cellIs" dxfId="106" priority="38" operator="equal">
      <formula>0</formula>
    </cfRule>
  </conditionalFormatting>
  <conditionalFormatting sqref="O10">
    <cfRule type="cellIs" dxfId="105" priority="37" operator="equal">
      <formula>"20__. gada __. _________"</formula>
    </cfRule>
  </conditionalFormatting>
  <conditionalFormatting sqref="L14:P25">
    <cfRule type="cellIs" dxfId="104" priority="31" operator="equal">
      <formula>0</formula>
    </cfRule>
  </conditionalFormatting>
  <conditionalFormatting sqref="C4:I4">
    <cfRule type="cellIs" dxfId="103" priority="30" operator="equal">
      <formula>0</formula>
    </cfRule>
  </conditionalFormatting>
  <conditionalFormatting sqref="D5:L8">
    <cfRule type="cellIs" dxfId="102" priority="26" operator="equal">
      <formula>0</formula>
    </cfRule>
  </conditionalFormatting>
  <conditionalFormatting sqref="E14">
    <cfRule type="cellIs" dxfId="101" priority="12" operator="equal">
      <formula>0</formula>
    </cfRule>
  </conditionalFormatting>
  <conditionalFormatting sqref="P10">
    <cfRule type="cellIs" dxfId="100" priority="22" operator="equal">
      <formula>"20__. gada __. _________"</formula>
    </cfRule>
  </conditionalFormatting>
  <conditionalFormatting sqref="C33:H33">
    <cfRule type="cellIs" dxfId="99" priority="19" operator="equal">
      <formula>0</formula>
    </cfRule>
  </conditionalFormatting>
  <conditionalFormatting sqref="C28:H28">
    <cfRule type="cellIs" dxfId="98" priority="18" operator="equal">
      <formula>0</formula>
    </cfRule>
  </conditionalFormatting>
  <conditionalFormatting sqref="C33:H33 C36 C28:H28">
    <cfRule type="cellIs" dxfId="97" priority="17" operator="equal">
      <formula>0</formula>
    </cfRule>
  </conditionalFormatting>
  <conditionalFormatting sqref="D1">
    <cfRule type="cellIs" dxfId="96" priority="16" operator="equal">
      <formula>0</formula>
    </cfRule>
  </conditionalFormatting>
  <conditionalFormatting sqref="A15 B17:B24 A17 A19 A21 A23">
    <cfRule type="cellIs" dxfId="95" priority="15" operator="equal">
      <formula>0</formula>
    </cfRule>
  </conditionalFormatting>
  <conditionalFormatting sqref="A14:B14 B15:B16 A16 A18 A20 A22 A24">
    <cfRule type="cellIs" dxfId="94" priority="14" operator="equal">
      <formula>0</formula>
    </cfRule>
  </conditionalFormatting>
  <conditionalFormatting sqref="D23:D24 C14:C24">
    <cfRule type="cellIs" dxfId="93" priority="11" operator="equal">
      <formula>0</formula>
    </cfRule>
  </conditionalFormatting>
  <conditionalFormatting sqref="E15:E24">
    <cfRule type="cellIs" dxfId="92" priority="13" operator="equal">
      <formula>0</formula>
    </cfRule>
  </conditionalFormatting>
  <conditionalFormatting sqref="D14:D15 D17:D18">
    <cfRule type="cellIs" dxfId="91" priority="10" operator="equal">
      <formula>0</formula>
    </cfRule>
  </conditionalFormatting>
  <conditionalFormatting sqref="D21">
    <cfRule type="cellIs" dxfId="90" priority="6" operator="equal">
      <formula>0</formula>
    </cfRule>
  </conditionalFormatting>
  <conditionalFormatting sqref="D16">
    <cfRule type="cellIs" dxfId="89" priority="9" operator="equal">
      <formula>0</formula>
    </cfRule>
  </conditionalFormatting>
  <conditionalFormatting sqref="D19">
    <cfRule type="cellIs" dxfId="88" priority="8" operator="equal">
      <formula>0</formula>
    </cfRule>
  </conditionalFormatting>
  <conditionalFormatting sqref="D20">
    <cfRule type="cellIs" dxfId="87" priority="7" operator="equal">
      <formula>0</formula>
    </cfRule>
  </conditionalFormatting>
  <conditionalFormatting sqref="D22">
    <cfRule type="cellIs" dxfId="86" priority="5" operator="equal">
      <formula>0</formula>
    </cfRule>
  </conditionalFormatting>
  <conditionalFormatting sqref="A9:F9">
    <cfRule type="containsText" dxfId="85" priority="4" operator="containsText" text="Tāme sastādīta  20__. gada tirgus cenās, pamatojoties uz ___ daļas rasējumiem">
      <formula>NOT(ISERROR(SEARCH("Tāme sastādīta  20__. gada tirgus cenās, pamatojoties uz ___ daļas rasējumiem",A9)))</formula>
    </cfRule>
  </conditionalFormatting>
  <conditionalFormatting sqref="A25:K25">
    <cfRule type="containsText" dxfId="84" priority="3" operator="containsText" text="Tiešās izmaksas kopā, t. sk. darba devēja sociālais nodoklis __.__% ">
      <formula>NOT(ISERROR(SEARCH("Tiešās izmaksas kopā, t. sk. darba devēja sociālais nodoklis __.__% ",A25)))</formula>
    </cfRule>
  </conditionalFormatting>
  <conditionalFormatting sqref="I14:J24 F14:G24">
    <cfRule type="cellIs" dxfId="83" priority="2" operator="equal">
      <formula>0</formula>
    </cfRule>
  </conditionalFormatting>
  <conditionalFormatting sqref="H14:H24 K14:K24">
    <cfRule type="cellIs" dxfId="82" priority="1" operator="equal">
      <formula>0</formula>
    </cfRule>
  </conditionalFormatting>
  <pageMargins left="0.7" right="0.7" top="0.75" bottom="0.75" header="0.3" footer="0.3"/>
  <pageSetup scale="88" fitToHeight="0" orientation="landscape" horizontalDpi="1200" verticalDpi="1200" r:id="rId1"/>
  <legacyDrawing r:id="rId2"/>
  <extLst>
    <ext xmlns:x14="http://schemas.microsoft.com/office/spreadsheetml/2009/9/main" uri="{78C0D931-6437-407d-A8EE-F0AAD7539E65}">
      <x14:conditionalFormattings>
        <x14:conditionalFormatting xmlns:xm="http://schemas.microsoft.com/office/excel/2006/main">
          <x14:cfRule type="containsText" priority="21" operator="containsText" id="{EE428164-089A-404E-98DC-227888EB2467}">
            <xm:f>NOT(ISERROR(SEARCH("Tāme sastādīta ____. gada ___. ______________",A31)))</xm:f>
            <xm:f>"Tāme sastādīta ____. gada ___. ______________"</xm:f>
            <x14:dxf>
              <font>
                <color auto="1"/>
              </font>
              <fill>
                <patternFill>
                  <bgColor rgb="FFC6EFCE"/>
                </patternFill>
              </fill>
            </x14:dxf>
          </x14:cfRule>
          <xm:sqref>A31</xm:sqref>
        </x14:conditionalFormatting>
        <x14:conditionalFormatting xmlns:xm="http://schemas.microsoft.com/office/excel/2006/main">
          <x14:cfRule type="containsText" priority="20" operator="containsText" id="{879A8C95-2477-46CB-81ED-05AD5C15D29F}">
            <xm:f>NOT(ISERROR(SEARCH("Sertifikāta Nr. _________________________________",A36)))</xm:f>
            <xm:f>"Sertifikāta Nr. _________________________________"</xm:f>
            <x14:dxf>
              <font>
                <color auto="1"/>
              </font>
              <fill>
                <patternFill>
                  <bgColor rgb="FFC6EFCE"/>
                </patternFill>
              </fill>
            </x14:dxf>
          </x14:cfRule>
          <xm:sqref>A36</xm:sqref>
        </x14:conditionalFormatting>
      </x14:conditionalFormatting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pageSetUpPr fitToPage="1"/>
  </sheetPr>
  <dimension ref="A1:P74"/>
  <sheetViews>
    <sheetView zoomScale="70" zoomScaleNormal="70" workbookViewId="0">
      <selection activeCell="F14" sqref="F14:K14"/>
    </sheetView>
  </sheetViews>
  <sheetFormatPr defaultColWidth="9.140625" defaultRowHeight="11.25" x14ac:dyDescent="0.2"/>
  <cols>
    <col min="1" max="1" width="4.5703125" style="136" customWidth="1"/>
    <col min="2" max="2" width="5.28515625" style="136" customWidth="1"/>
    <col min="3" max="3" width="38.42578125" style="136" customWidth="1"/>
    <col min="4" max="4" width="5.85546875" style="136" customWidth="1"/>
    <col min="5" max="5" width="8.7109375" style="136" customWidth="1"/>
    <col min="6" max="6" width="5.42578125" style="136" customWidth="1"/>
    <col min="7" max="7" width="4.85546875" style="136" customWidth="1"/>
    <col min="8" max="10" width="6.7109375" style="136" customWidth="1"/>
    <col min="11" max="11" width="7" style="136" customWidth="1"/>
    <col min="12" max="15" width="7.7109375" style="136" customWidth="1"/>
    <col min="16" max="16" width="9" style="136" customWidth="1"/>
    <col min="17" max="16384" width="9.140625" style="136"/>
  </cols>
  <sheetData>
    <row r="1" spans="1:16" x14ac:dyDescent="0.2">
      <c r="A1" s="135"/>
      <c r="B1" s="135"/>
      <c r="C1" s="133" t="s">
        <v>39</v>
      </c>
      <c r="D1" s="134">
        <f>'Kops a'!A23</f>
        <v>0</v>
      </c>
      <c r="E1" s="135"/>
      <c r="F1" s="135"/>
      <c r="G1" s="135"/>
      <c r="H1" s="135"/>
      <c r="I1" s="135"/>
      <c r="J1" s="135"/>
      <c r="N1" s="137"/>
      <c r="O1" s="133"/>
      <c r="P1" s="138"/>
    </row>
    <row r="2" spans="1:16" x14ac:dyDescent="0.2">
      <c r="A2" s="139"/>
      <c r="B2" s="139"/>
      <c r="C2" s="257" t="s">
        <v>192</v>
      </c>
      <c r="D2" s="257"/>
      <c r="E2" s="257"/>
      <c r="F2" s="257"/>
      <c r="G2" s="257"/>
      <c r="H2" s="257"/>
      <c r="I2" s="257"/>
      <c r="J2" s="139"/>
    </row>
    <row r="3" spans="1:16" x14ac:dyDescent="0.2">
      <c r="A3" s="140"/>
      <c r="B3" s="140"/>
      <c r="C3" s="258" t="s">
        <v>18</v>
      </c>
      <c r="D3" s="258"/>
      <c r="E3" s="258"/>
      <c r="F3" s="258"/>
      <c r="G3" s="258"/>
      <c r="H3" s="258"/>
      <c r="I3" s="258"/>
      <c r="J3" s="140"/>
    </row>
    <row r="4" spans="1:16" x14ac:dyDescent="0.2">
      <c r="A4" s="140"/>
      <c r="B4" s="140"/>
      <c r="C4" s="261" t="s">
        <v>53</v>
      </c>
      <c r="D4" s="261"/>
      <c r="E4" s="261"/>
      <c r="F4" s="261"/>
      <c r="G4" s="261"/>
      <c r="H4" s="261"/>
      <c r="I4" s="261"/>
      <c r="J4" s="140"/>
    </row>
    <row r="5" spans="1:16" x14ac:dyDescent="0.2">
      <c r="A5" s="135"/>
      <c r="B5" s="135"/>
      <c r="C5" s="133" t="s">
        <v>5</v>
      </c>
      <c r="D5" s="259" t="str">
        <f>'Kops a'!D6</f>
        <v>Daudzdzīvokļu dzīvojamās ēkas vienkāršotā atjaunošana</v>
      </c>
      <c r="E5" s="259"/>
      <c r="F5" s="259"/>
      <c r="G5" s="259"/>
      <c r="H5" s="259"/>
      <c r="I5" s="259"/>
      <c r="J5" s="259"/>
      <c r="K5" s="259"/>
      <c r="L5" s="259"/>
      <c r="M5" s="141"/>
      <c r="N5" s="141"/>
      <c r="O5" s="141"/>
      <c r="P5" s="141"/>
    </row>
    <row r="6" spans="1:16" x14ac:dyDescent="0.2">
      <c r="A6" s="135"/>
      <c r="B6" s="135"/>
      <c r="C6" s="133" t="s">
        <v>6</v>
      </c>
      <c r="D6" s="259" t="str">
        <f>'Kops a'!D7</f>
        <v>Daudzdzīvokļu dzīvojamās ēkas vienkāršotā atjaunošana</v>
      </c>
      <c r="E6" s="259"/>
      <c r="F6" s="259"/>
      <c r="G6" s="259"/>
      <c r="H6" s="259"/>
      <c r="I6" s="259"/>
      <c r="J6" s="259"/>
      <c r="K6" s="259"/>
      <c r="L6" s="259"/>
      <c r="M6" s="141"/>
      <c r="N6" s="141"/>
      <c r="O6" s="141"/>
      <c r="P6" s="141"/>
    </row>
    <row r="7" spans="1:16" x14ac:dyDescent="0.2">
      <c r="A7" s="135"/>
      <c r="B7" s="135"/>
      <c r="C7" s="133" t="s">
        <v>7</v>
      </c>
      <c r="D7" s="259" t="str">
        <f>'Kops a'!D8</f>
        <v>Tirgus iela 2, Valmiera</v>
      </c>
      <c r="E7" s="259"/>
      <c r="F7" s="259"/>
      <c r="G7" s="259"/>
      <c r="H7" s="259"/>
      <c r="I7" s="259"/>
      <c r="J7" s="259"/>
      <c r="K7" s="259"/>
      <c r="L7" s="259"/>
      <c r="M7" s="141"/>
      <c r="N7" s="141"/>
      <c r="O7" s="141"/>
      <c r="P7" s="141"/>
    </row>
    <row r="8" spans="1:16" x14ac:dyDescent="0.2">
      <c r="A8" s="135"/>
      <c r="B8" s="135"/>
      <c r="C8" s="142" t="s">
        <v>21</v>
      </c>
      <c r="D8" s="259">
        <f>'Kops a'!D9</f>
        <v>0</v>
      </c>
      <c r="E8" s="259"/>
      <c r="F8" s="259"/>
      <c r="G8" s="259"/>
      <c r="H8" s="259"/>
      <c r="I8" s="259"/>
      <c r="J8" s="259"/>
      <c r="K8" s="259"/>
      <c r="L8" s="259"/>
      <c r="M8" s="141"/>
      <c r="N8" s="141"/>
      <c r="O8" s="141"/>
      <c r="P8" s="141"/>
    </row>
    <row r="9" spans="1:16" ht="11.25" customHeight="1" x14ac:dyDescent="0.2">
      <c r="A9" s="273" t="s">
        <v>193</v>
      </c>
      <c r="B9" s="273"/>
      <c r="C9" s="273"/>
      <c r="D9" s="273"/>
      <c r="E9" s="273"/>
      <c r="F9" s="273"/>
      <c r="G9" s="143"/>
      <c r="H9" s="143"/>
      <c r="I9" s="143"/>
      <c r="J9" s="262" t="s">
        <v>40</v>
      </c>
      <c r="K9" s="262"/>
      <c r="L9" s="262"/>
      <c r="M9" s="262"/>
      <c r="N9" s="253">
        <f>P62</f>
        <v>0</v>
      </c>
      <c r="O9" s="253"/>
      <c r="P9" s="143"/>
    </row>
    <row r="10" spans="1:16" x14ac:dyDescent="0.2">
      <c r="A10" s="184"/>
      <c r="B10" s="168"/>
      <c r="C10" s="142"/>
      <c r="D10" s="135"/>
      <c r="E10" s="135"/>
      <c r="F10" s="135"/>
      <c r="G10" s="135"/>
      <c r="H10" s="135"/>
      <c r="I10" s="135"/>
      <c r="J10" s="135"/>
      <c r="K10" s="135"/>
      <c r="L10" s="139"/>
      <c r="M10" s="139"/>
      <c r="O10" s="144"/>
      <c r="P10" s="145" t="str">
        <f>A68</f>
        <v>Tāme sastādīta 20__. gada __. _________</v>
      </c>
    </row>
    <row r="11" spans="1:16" ht="12" thickBot="1" x14ac:dyDescent="0.25">
      <c r="A11" s="184"/>
      <c r="B11" s="168"/>
      <c r="C11" s="142"/>
      <c r="D11" s="135"/>
      <c r="E11" s="135"/>
      <c r="F11" s="135"/>
      <c r="G11" s="135"/>
      <c r="H11" s="135"/>
      <c r="I11" s="135"/>
      <c r="J11" s="135"/>
      <c r="K11" s="135"/>
      <c r="L11" s="146"/>
      <c r="M11" s="146"/>
      <c r="N11" s="147"/>
      <c r="O11" s="137"/>
      <c r="P11" s="135"/>
    </row>
    <row r="12" spans="1:16" x14ac:dyDescent="0.2">
      <c r="A12" s="271" t="s">
        <v>24</v>
      </c>
      <c r="B12" s="264" t="s">
        <v>41</v>
      </c>
      <c r="C12" s="255" t="s">
        <v>42</v>
      </c>
      <c r="D12" s="267" t="s">
        <v>43</v>
      </c>
      <c r="E12" s="269" t="s">
        <v>44</v>
      </c>
      <c r="F12" s="254" t="s">
        <v>45</v>
      </c>
      <c r="G12" s="255"/>
      <c r="H12" s="255"/>
      <c r="I12" s="255"/>
      <c r="J12" s="255"/>
      <c r="K12" s="256"/>
      <c r="L12" s="254" t="s">
        <v>46</v>
      </c>
      <c r="M12" s="255"/>
      <c r="N12" s="255"/>
      <c r="O12" s="255"/>
      <c r="P12" s="256"/>
    </row>
    <row r="13" spans="1:16" ht="126.75" customHeight="1" thickBot="1" x14ac:dyDescent="0.25">
      <c r="A13" s="272"/>
      <c r="B13" s="265"/>
      <c r="C13" s="266"/>
      <c r="D13" s="268"/>
      <c r="E13" s="270"/>
      <c r="F13" s="148" t="s">
        <v>47</v>
      </c>
      <c r="G13" s="149" t="s">
        <v>48</v>
      </c>
      <c r="H13" s="149" t="s">
        <v>49</v>
      </c>
      <c r="I13" s="149" t="s">
        <v>50</v>
      </c>
      <c r="J13" s="149" t="s">
        <v>51</v>
      </c>
      <c r="K13" s="150" t="s">
        <v>52</v>
      </c>
      <c r="L13" s="148" t="s">
        <v>47</v>
      </c>
      <c r="M13" s="149" t="s">
        <v>49</v>
      </c>
      <c r="N13" s="149" t="s">
        <v>50</v>
      </c>
      <c r="O13" s="149" t="s">
        <v>51</v>
      </c>
      <c r="P13" s="150" t="s">
        <v>52</v>
      </c>
    </row>
    <row r="14" spans="1:16" x14ac:dyDescent="0.2">
      <c r="A14" s="131">
        <v>1</v>
      </c>
      <c r="B14" s="169"/>
      <c r="C14" s="170" t="s">
        <v>218</v>
      </c>
      <c r="D14" s="171"/>
      <c r="E14" s="129"/>
      <c r="F14" s="70"/>
      <c r="G14" s="67"/>
      <c r="H14" s="48">
        <f>ROUND(F14*G14,2)</f>
        <v>0</v>
      </c>
      <c r="I14" s="67"/>
      <c r="J14" s="67"/>
      <c r="K14" s="49">
        <f t="shared" ref="K14" si="0">SUM(H14:J14)</f>
        <v>0</v>
      </c>
      <c r="L14" s="151">
        <f t="shared" ref="L14:L60" si="1">ROUND(E14*F14,2)</f>
        <v>0</v>
      </c>
      <c r="M14" s="152">
        <f t="shared" ref="M14:M60" si="2">ROUND(H14*E14,2)</f>
        <v>0</v>
      </c>
      <c r="N14" s="152">
        <f t="shared" ref="N14:N60" si="3">ROUND(I14*E14,2)</f>
        <v>0</v>
      </c>
      <c r="O14" s="152">
        <f t="shared" ref="O14:O60" si="4">ROUND(J14*E14,2)</f>
        <v>0</v>
      </c>
      <c r="P14" s="153">
        <f t="shared" ref="P14:P60" si="5">SUM(M14:O14)</f>
        <v>0</v>
      </c>
    </row>
    <row r="15" spans="1:16" ht="45" x14ac:dyDescent="0.2">
      <c r="A15" s="132">
        <v>2</v>
      </c>
      <c r="B15" s="172"/>
      <c r="C15" s="159" t="s">
        <v>350</v>
      </c>
      <c r="D15" s="158" t="s">
        <v>59</v>
      </c>
      <c r="E15" s="129">
        <v>10</v>
      </c>
      <c r="F15" s="70"/>
      <c r="G15" s="67"/>
      <c r="H15" s="48">
        <f t="shared" ref="H15:H61" si="6">ROUND(F15*G15,2)</f>
        <v>0</v>
      </c>
      <c r="I15" s="67"/>
      <c r="J15" s="67"/>
      <c r="K15" s="49">
        <f t="shared" ref="K15:K61" si="7">SUM(H15:J15)</f>
        <v>0</v>
      </c>
      <c r="L15" s="156">
        <f t="shared" si="1"/>
        <v>0</v>
      </c>
      <c r="M15" s="154">
        <f t="shared" si="2"/>
        <v>0</v>
      </c>
      <c r="N15" s="154">
        <f t="shared" si="3"/>
        <v>0</v>
      </c>
      <c r="O15" s="154">
        <f t="shared" si="4"/>
        <v>0</v>
      </c>
      <c r="P15" s="155">
        <f t="shared" si="5"/>
        <v>0</v>
      </c>
    </row>
    <row r="16" spans="1:16" ht="45" x14ac:dyDescent="0.2">
      <c r="A16" s="131">
        <v>3</v>
      </c>
      <c r="B16" s="172"/>
      <c r="C16" s="159" t="s">
        <v>349</v>
      </c>
      <c r="D16" s="158" t="s">
        <v>59</v>
      </c>
      <c r="E16" s="129">
        <v>25</v>
      </c>
      <c r="F16" s="70"/>
      <c r="G16" s="67"/>
      <c r="H16" s="48">
        <f t="shared" si="6"/>
        <v>0</v>
      </c>
      <c r="I16" s="67"/>
      <c r="J16" s="67"/>
      <c r="K16" s="49">
        <f t="shared" si="7"/>
        <v>0</v>
      </c>
      <c r="L16" s="156">
        <f t="shared" si="1"/>
        <v>0</v>
      </c>
      <c r="M16" s="154">
        <f t="shared" si="2"/>
        <v>0</v>
      </c>
      <c r="N16" s="154">
        <f t="shared" si="3"/>
        <v>0</v>
      </c>
      <c r="O16" s="154">
        <f t="shared" si="4"/>
        <v>0</v>
      </c>
      <c r="P16" s="155">
        <f t="shared" si="5"/>
        <v>0</v>
      </c>
    </row>
    <row r="17" spans="1:16" ht="45" x14ac:dyDescent="0.2">
      <c r="A17" s="132">
        <v>4</v>
      </c>
      <c r="B17" s="172"/>
      <c r="C17" s="159" t="s">
        <v>348</v>
      </c>
      <c r="D17" s="158" t="s">
        <v>59</v>
      </c>
      <c r="E17" s="129">
        <v>25</v>
      </c>
      <c r="F17" s="70"/>
      <c r="G17" s="67"/>
      <c r="H17" s="48">
        <f t="shared" si="6"/>
        <v>0</v>
      </c>
      <c r="I17" s="67"/>
      <c r="J17" s="67"/>
      <c r="K17" s="49">
        <f t="shared" si="7"/>
        <v>0</v>
      </c>
      <c r="L17" s="156">
        <f t="shared" si="1"/>
        <v>0</v>
      </c>
      <c r="M17" s="154">
        <f t="shared" si="2"/>
        <v>0</v>
      </c>
      <c r="N17" s="154">
        <f t="shared" si="3"/>
        <v>0</v>
      </c>
      <c r="O17" s="154">
        <f t="shared" si="4"/>
        <v>0</v>
      </c>
      <c r="P17" s="155">
        <f t="shared" si="5"/>
        <v>0</v>
      </c>
    </row>
    <row r="18" spans="1:16" ht="45" x14ac:dyDescent="0.2">
      <c r="A18" s="131">
        <v>5</v>
      </c>
      <c r="B18" s="172"/>
      <c r="C18" s="159" t="s">
        <v>347</v>
      </c>
      <c r="D18" s="158" t="s">
        <v>59</v>
      </c>
      <c r="E18" s="129">
        <v>37</v>
      </c>
      <c r="F18" s="70"/>
      <c r="G18" s="67"/>
      <c r="H18" s="48">
        <f t="shared" si="6"/>
        <v>0</v>
      </c>
      <c r="I18" s="67"/>
      <c r="J18" s="67"/>
      <c r="K18" s="49">
        <f t="shared" si="7"/>
        <v>0</v>
      </c>
      <c r="L18" s="156">
        <f t="shared" si="1"/>
        <v>0</v>
      </c>
      <c r="M18" s="154">
        <f t="shared" si="2"/>
        <v>0</v>
      </c>
      <c r="N18" s="154">
        <f t="shared" si="3"/>
        <v>0</v>
      </c>
      <c r="O18" s="154">
        <f t="shared" si="4"/>
        <v>0</v>
      </c>
      <c r="P18" s="155">
        <f t="shared" si="5"/>
        <v>0</v>
      </c>
    </row>
    <row r="19" spans="1:16" ht="45" x14ac:dyDescent="0.2">
      <c r="A19" s="132">
        <v>6</v>
      </c>
      <c r="B19" s="172"/>
      <c r="C19" s="159" t="s">
        <v>346</v>
      </c>
      <c r="D19" s="158" t="s">
        <v>59</v>
      </c>
      <c r="E19" s="129">
        <v>70</v>
      </c>
      <c r="F19" s="70"/>
      <c r="G19" s="67"/>
      <c r="H19" s="48">
        <f t="shared" si="6"/>
        <v>0</v>
      </c>
      <c r="I19" s="67"/>
      <c r="J19" s="67"/>
      <c r="K19" s="49">
        <f t="shared" si="7"/>
        <v>0</v>
      </c>
      <c r="L19" s="156">
        <f t="shared" si="1"/>
        <v>0</v>
      </c>
      <c r="M19" s="154">
        <f t="shared" si="2"/>
        <v>0</v>
      </c>
      <c r="N19" s="154">
        <f t="shared" si="3"/>
        <v>0</v>
      </c>
      <c r="O19" s="154">
        <f t="shared" si="4"/>
        <v>0</v>
      </c>
      <c r="P19" s="155">
        <f t="shared" si="5"/>
        <v>0</v>
      </c>
    </row>
    <row r="20" spans="1:16" ht="22.5" x14ac:dyDescent="0.2">
      <c r="A20" s="131">
        <v>7</v>
      </c>
      <c r="B20" s="172"/>
      <c r="C20" s="159" t="s">
        <v>345</v>
      </c>
      <c r="D20" s="158" t="s">
        <v>59</v>
      </c>
      <c r="E20" s="129">
        <v>11</v>
      </c>
      <c r="F20" s="70"/>
      <c r="G20" s="67"/>
      <c r="H20" s="48">
        <f t="shared" si="6"/>
        <v>0</v>
      </c>
      <c r="I20" s="67"/>
      <c r="J20" s="67"/>
      <c r="K20" s="49">
        <f t="shared" si="7"/>
        <v>0</v>
      </c>
      <c r="L20" s="156">
        <f t="shared" si="1"/>
        <v>0</v>
      </c>
      <c r="M20" s="154">
        <f t="shared" si="2"/>
        <v>0</v>
      </c>
      <c r="N20" s="154">
        <f t="shared" si="3"/>
        <v>0</v>
      </c>
      <c r="O20" s="154">
        <f t="shared" si="4"/>
        <v>0</v>
      </c>
      <c r="P20" s="155">
        <f t="shared" si="5"/>
        <v>0</v>
      </c>
    </row>
    <row r="21" spans="1:16" ht="22.5" x14ac:dyDescent="0.2">
      <c r="A21" s="132">
        <v>8</v>
      </c>
      <c r="B21" s="172"/>
      <c r="C21" s="159" t="s">
        <v>344</v>
      </c>
      <c r="D21" s="158" t="s">
        <v>59</v>
      </c>
      <c r="E21" s="185">
        <v>27.500000000000004</v>
      </c>
      <c r="F21" s="70"/>
      <c r="G21" s="67"/>
      <c r="H21" s="48">
        <f t="shared" si="6"/>
        <v>0</v>
      </c>
      <c r="I21" s="67"/>
      <c r="J21" s="67"/>
      <c r="K21" s="49">
        <f t="shared" si="7"/>
        <v>0</v>
      </c>
      <c r="L21" s="156">
        <f t="shared" si="1"/>
        <v>0</v>
      </c>
      <c r="M21" s="154">
        <f t="shared" si="2"/>
        <v>0</v>
      </c>
      <c r="N21" s="154">
        <f t="shared" si="3"/>
        <v>0</v>
      </c>
      <c r="O21" s="154">
        <f t="shared" si="4"/>
        <v>0</v>
      </c>
      <c r="P21" s="155">
        <f t="shared" si="5"/>
        <v>0</v>
      </c>
    </row>
    <row r="22" spans="1:16" ht="22.5" x14ac:dyDescent="0.2">
      <c r="A22" s="131">
        <v>9</v>
      </c>
      <c r="B22" s="172"/>
      <c r="C22" s="159" t="s">
        <v>343</v>
      </c>
      <c r="D22" s="158" t="s">
        <v>59</v>
      </c>
      <c r="E22" s="185">
        <v>27.500000000000004</v>
      </c>
      <c r="F22" s="70"/>
      <c r="G22" s="67"/>
      <c r="H22" s="48">
        <f t="shared" si="6"/>
        <v>0</v>
      </c>
      <c r="I22" s="67"/>
      <c r="J22" s="67"/>
      <c r="K22" s="49">
        <f t="shared" si="7"/>
        <v>0</v>
      </c>
      <c r="L22" s="156">
        <f t="shared" si="1"/>
        <v>0</v>
      </c>
      <c r="M22" s="154">
        <f t="shared" si="2"/>
        <v>0</v>
      </c>
      <c r="N22" s="154">
        <f t="shared" si="3"/>
        <v>0</v>
      </c>
      <c r="O22" s="154">
        <f t="shared" si="4"/>
        <v>0</v>
      </c>
      <c r="P22" s="155">
        <f t="shared" si="5"/>
        <v>0</v>
      </c>
    </row>
    <row r="23" spans="1:16" ht="22.5" x14ac:dyDescent="0.2">
      <c r="A23" s="132">
        <v>10</v>
      </c>
      <c r="B23" s="172"/>
      <c r="C23" s="159" t="s">
        <v>342</v>
      </c>
      <c r="D23" s="158" t="s">
        <v>59</v>
      </c>
      <c r="E23" s="185">
        <v>40.700000000000003</v>
      </c>
      <c r="F23" s="70"/>
      <c r="G23" s="67"/>
      <c r="H23" s="48">
        <f t="shared" si="6"/>
        <v>0</v>
      </c>
      <c r="I23" s="67"/>
      <c r="J23" s="67"/>
      <c r="K23" s="49">
        <f t="shared" si="7"/>
        <v>0</v>
      </c>
      <c r="L23" s="156">
        <f t="shared" si="1"/>
        <v>0</v>
      </c>
      <c r="M23" s="154">
        <f t="shared" si="2"/>
        <v>0</v>
      </c>
      <c r="N23" s="154">
        <f t="shared" si="3"/>
        <v>0</v>
      </c>
      <c r="O23" s="154">
        <f t="shared" si="4"/>
        <v>0</v>
      </c>
      <c r="P23" s="155">
        <f t="shared" si="5"/>
        <v>0</v>
      </c>
    </row>
    <row r="24" spans="1:16" ht="22.5" x14ac:dyDescent="0.2">
      <c r="A24" s="131">
        <v>11</v>
      </c>
      <c r="B24" s="172"/>
      <c r="C24" s="159" t="s">
        <v>341</v>
      </c>
      <c r="D24" s="158" t="s">
        <v>59</v>
      </c>
      <c r="E24" s="129">
        <v>77</v>
      </c>
      <c r="F24" s="70"/>
      <c r="G24" s="67"/>
      <c r="H24" s="48">
        <f t="shared" si="6"/>
        <v>0</v>
      </c>
      <c r="I24" s="67"/>
      <c r="J24" s="67"/>
      <c r="K24" s="49">
        <f t="shared" si="7"/>
        <v>0</v>
      </c>
      <c r="L24" s="156">
        <f t="shared" si="1"/>
        <v>0</v>
      </c>
      <c r="M24" s="154">
        <f t="shared" si="2"/>
        <v>0</v>
      </c>
      <c r="N24" s="154">
        <f t="shared" si="3"/>
        <v>0</v>
      </c>
      <c r="O24" s="154">
        <f t="shared" si="4"/>
        <v>0</v>
      </c>
      <c r="P24" s="155">
        <f t="shared" si="5"/>
        <v>0</v>
      </c>
    </row>
    <row r="25" spans="1:16" ht="22.5" x14ac:dyDescent="0.2">
      <c r="A25" s="132">
        <v>12</v>
      </c>
      <c r="B25" s="172"/>
      <c r="C25" s="159" t="s">
        <v>194</v>
      </c>
      <c r="D25" s="158" t="s">
        <v>215</v>
      </c>
      <c r="E25" s="129">
        <v>2</v>
      </c>
      <c r="F25" s="70"/>
      <c r="G25" s="67"/>
      <c r="H25" s="48">
        <f t="shared" si="6"/>
        <v>0</v>
      </c>
      <c r="I25" s="67"/>
      <c r="J25" s="67"/>
      <c r="K25" s="49">
        <f t="shared" si="7"/>
        <v>0</v>
      </c>
      <c r="L25" s="156">
        <f t="shared" si="1"/>
        <v>0</v>
      </c>
      <c r="M25" s="154">
        <f t="shared" si="2"/>
        <v>0</v>
      </c>
      <c r="N25" s="154">
        <f t="shared" si="3"/>
        <v>0</v>
      </c>
      <c r="O25" s="154">
        <f t="shared" si="4"/>
        <v>0</v>
      </c>
      <c r="P25" s="155">
        <f t="shared" si="5"/>
        <v>0</v>
      </c>
    </row>
    <row r="26" spans="1:16" ht="22.5" x14ac:dyDescent="0.2">
      <c r="A26" s="131">
        <v>13</v>
      </c>
      <c r="B26" s="172"/>
      <c r="C26" s="159" t="s">
        <v>195</v>
      </c>
      <c r="D26" s="158" t="s">
        <v>215</v>
      </c>
      <c r="E26" s="129">
        <v>8</v>
      </c>
      <c r="F26" s="70"/>
      <c r="G26" s="67"/>
      <c r="H26" s="48">
        <f t="shared" si="6"/>
        <v>0</v>
      </c>
      <c r="I26" s="67"/>
      <c r="J26" s="67"/>
      <c r="K26" s="49">
        <f t="shared" si="7"/>
        <v>0</v>
      </c>
      <c r="L26" s="156">
        <f t="shared" si="1"/>
        <v>0</v>
      </c>
      <c r="M26" s="154">
        <f t="shared" si="2"/>
        <v>0</v>
      </c>
      <c r="N26" s="154">
        <f t="shared" si="3"/>
        <v>0</v>
      </c>
      <c r="O26" s="154">
        <f t="shared" si="4"/>
        <v>0</v>
      </c>
      <c r="P26" s="155">
        <f t="shared" si="5"/>
        <v>0</v>
      </c>
    </row>
    <row r="27" spans="1:16" ht="22.5" x14ac:dyDescent="0.2">
      <c r="A27" s="132">
        <v>14</v>
      </c>
      <c r="B27" s="172"/>
      <c r="C27" s="159" t="s">
        <v>196</v>
      </c>
      <c r="D27" s="158" t="s">
        <v>215</v>
      </c>
      <c r="E27" s="129">
        <v>24</v>
      </c>
      <c r="F27" s="70"/>
      <c r="G27" s="67"/>
      <c r="H27" s="48">
        <f t="shared" si="6"/>
        <v>0</v>
      </c>
      <c r="I27" s="67"/>
      <c r="J27" s="67"/>
      <c r="K27" s="49">
        <f t="shared" si="7"/>
        <v>0</v>
      </c>
      <c r="L27" s="156">
        <f t="shared" si="1"/>
        <v>0</v>
      </c>
      <c r="M27" s="154">
        <f t="shared" si="2"/>
        <v>0</v>
      </c>
      <c r="N27" s="154">
        <f t="shared" si="3"/>
        <v>0</v>
      </c>
      <c r="O27" s="154">
        <f t="shared" si="4"/>
        <v>0</v>
      </c>
      <c r="P27" s="155">
        <f t="shared" si="5"/>
        <v>0</v>
      </c>
    </row>
    <row r="28" spans="1:16" ht="22.5" x14ac:dyDescent="0.2">
      <c r="A28" s="131">
        <v>15</v>
      </c>
      <c r="B28" s="172"/>
      <c r="C28" s="159" t="s">
        <v>340</v>
      </c>
      <c r="D28" s="158" t="s">
        <v>65</v>
      </c>
      <c r="E28" s="129">
        <v>8</v>
      </c>
      <c r="F28" s="70"/>
      <c r="G28" s="67"/>
      <c r="H28" s="48">
        <f t="shared" si="6"/>
        <v>0</v>
      </c>
      <c r="I28" s="67"/>
      <c r="J28" s="67"/>
      <c r="K28" s="49">
        <f t="shared" si="7"/>
        <v>0</v>
      </c>
      <c r="L28" s="156">
        <f t="shared" si="1"/>
        <v>0</v>
      </c>
      <c r="M28" s="154">
        <f t="shared" si="2"/>
        <v>0</v>
      </c>
      <c r="N28" s="154">
        <f t="shared" si="3"/>
        <v>0</v>
      </c>
      <c r="O28" s="154">
        <f t="shared" si="4"/>
        <v>0</v>
      </c>
      <c r="P28" s="155">
        <f t="shared" si="5"/>
        <v>0</v>
      </c>
    </row>
    <row r="29" spans="1:16" ht="22.5" x14ac:dyDescent="0.2">
      <c r="A29" s="132">
        <v>16</v>
      </c>
      <c r="B29" s="172"/>
      <c r="C29" s="159" t="s">
        <v>339</v>
      </c>
      <c r="D29" s="158" t="s">
        <v>65</v>
      </c>
      <c r="E29" s="129">
        <v>8</v>
      </c>
      <c r="F29" s="70"/>
      <c r="G29" s="67"/>
      <c r="H29" s="48">
        <f t="shared" si="6"/>
        <v>0</v>
      </c>
      <c r="I29" s="67"/>
      <c r="J29" s="67"/>
      <c r="K29" s="49">
        <f t="shared" si="7"/>
        <v>0</v>
      </c>
      <c r="L29" s="156">
        <f t="shared" si="1"/>
        <v>0</v>
      </c>
      <c r="M29" s="154">
        <f t="shared" si="2"/>
        <v>0</v>
      </c>
      <c r="N29" s="154">
        <f t="shared" si="3"/>
        <v>0</v>
      </c>
      <c r="O29" s="154">
        <f t="shared" si="4"/>
        <v>0</v>
      </c>
      <c r="P29" s="155">
        <f t="shared" si="5"/>
        <v>0</v>
      </c>
    </row>
    <row r="30" spans="1:16" ht="22.5" x14ac:dyDescent="0.2">
      <c r="A30" s="131">
        <v>17</v>
      </c>
      <c r="B30" s="172"/>
      <c r="C30" s="159" t="s">
        <v>338</v>
      </c>
      <c r="D30" s="158" t="s">
        <v>65</v>
      </c>
      <c r="E30" s="129">
        <v>8</v>
      </c>
      <c r="F30" s="70"/>
      <c r="G30" s="67"/>
      <c r="H30" s="48">
        <f t="shared" si="6"/>
        <v>0</v>
      </c>
      <c r="I30" s="67"/>
      <c r="J30" s="67"/>
      <c r="K30" s="49">
        <f t="shared" si="7"/>
        <v>0</v>
      </c>
      <c r="L30" s="156">
        <f t="shared" si="1"/>
        <v>0</v>
      </c>
      <c r="M30" s="154">
        <f t="shared" si="2"/>
        <v>0</v>
      </c>
      <c r="N30" s="154">
        <f t="shared" si="3"/>
        <v>0</v>
      </c>
      <c r="O30" s="154">
        <f t="shared" si="4"/>
        <v>0</v>
      </c>
      <c r="P30" s="155">
        <f t="shared" si="5"/>
        <v>0</v>
      </c>
    </row>
    <row r="31" spans="1:16" ht="22.5" x14ac:dyDescent="0.2">
      <c r="A31" s="132">
        <v>18</v>
      </c>
      <c r="B31" s="172"/>
      <c r="C31" s="159" t="s">
        <v>197</v>
      </c>
      <c r="D31" s="158" t="s">
        <v>215</v>
      </c>
      <c r="E31" s="129">
        <v>1</v>
      </c>
      <c r="F31" s="70"/>
      <c r="G31" s="67"/>
      <c r="H31" s="48">
        <f t="shared" si="6"/>
        <v>0</v>
      </c>
      <c r="I31" s="67"/>
      <c r="J31" s="67"/>
      <c r="K31" s="49">
        <f t="shared" si="7"/>
        <v>0</v>
      </c>
      <c r="L31" s="156">
        <f t="shared" si="1"/>
        <v>0</v>
      </c>
      <c r="M31" s="154">
        <f t="shared" si="2"/>
        <v>0</v>
      </c>
      <c r="N31" s="154">
        <f t="shared" si="3"/>
        <v>0</v>
      </c>
      <c r="O31" s="154">
        <f t="shared" si="4"/>
        <v>0</v>
      </c>
      <c r="P31" s="155">
        <f t="shared" si="5"/>
        <v>0</v>
      </c>
    </row>
    <row r="32" spans="1:16" ht="22.5" x14ac:dyDescent="0.2">
      <c r="A32" s="131">
        <v>19</v>
      </c>
      <c r="B32" s="172"/>
      <c r="C32" s="159" t="s">
        <v>198</v>
      </c>
      <c r="D32" s="158" t="s">
        <v>215</v>
      </c>
      <c r="E32" s="129">
        <v>8</v>
      </c>
      <c r="F32" s="70"/>
      <c r="G32" s="67"/>
      <c r="H32" s="48">
        <f t="shared" si="6"/>
        <v>0</v>
      </c>
      <c r="I32" s="67"/>
      <c r="J32" s="67"/>
      <c r="K32" s="49">
        <f t="shared" si="7"/>
        <v>0</v>
      </c>
      <c r="L32" s="156">
        <f t="shared" si="1"/>
        <v>0</v>
      </c>
      <c r="M32" s="154">
        <f t="shared" si="2"/>
        <v>0</v>
      </c>
      <c r="N32" s="154">
        <f t="shared" si="3"/>
        <v>0</v>
      </c>
      <c r="O32" s="154">
        <f t="shared" si="4"/>
        <v>0</v>
      </c>
      <c r="P32" s="155">
        <f t="shared" si="5"/>
        <v>0</v>
      </c>
    </row>
    <row r="33" spans="1:16" ht="22.5" x14ac:dyDescent="0.2">
      <c r="A33" s="132">
        <v>20</v>
      </c>
      <c r="B33" s="172"/>
      <c r="C33" s="159" t="s">
        <v>199</v>
      </c>
      <c r="D33" s="158" t="s">
        <v>65</v>
      </c>
      <c r="E33" s="129">
        <v>1</v>
      </c>
      <c r="F33" s="70"/>
      <c r="G33" s="67"/>
      <c r="H33" s="48">
        <f t="shared" si="6"/>
        <v>0</v>
      </c>
      <c r="I33" s="67"/>
      <c r="J33" s="67"/>
      <c r="K33" s="49">
        <f t="shared" si="7"/>
        <v>0</v>
      </c>
      <c r="L33" s="156">
        <f t="shared" si="1"/>
        <v>0</v>
      </c>
      <c r="M33" s="154">
        <f t="shared" si="2"/>
        <v>0</v>
      </c>
      <c r="N33" s="154">
        <f t="shared" si="3"/>
        <v>0</v>
      </c>
      <c r="O33" s="154">
        <f t="shared" si="4"/>
        <v>0</v>
      </c>
      <c r="P33" s="155">
        <f t="shared" si="5"/>
        <v>0</v>
      </c>
    </row>
    <row r="34" spans="1:16" x14ac:dyDescent="0.2">
      <c r="A34" s="131">
        <v>21</v>
      </c>
      <c r="B34" s="172"/>
      <c r="C34" s="159" t="s">
        <v>200</v>
      </c>
      <c r="D34" s="158" t="s">
        <v>65</v>
      </c>
      <c r="E34" s="129">
        <v>1</v>
      </c>
      <c r="F34" s="70"/>
      <c r="G34" s="67"/>
      <c r="H34" s="48">
        <f t="shared" si="6"/>
        <v>0</v>
      </c>
      <c r="I34" s="67"/>
      <c r="J34" s="67"/>
      <c r="K34" s="49">
        <f t="shared" si="7"/>
        <v>0</v>
      </c>
      <c r="L34" s="156">
        <f t="shared" si="1"/>
        <v>0</v>
      </c>
      <c r="M34" s="154">
        <f t="shared" si="2"/>
        <v>0</v>
      </c>
      <c r="N34" s="154">
        <f t="shared" si="3"/>
        <v>0</v>
      </c>
      <c r="O34" s="154">
        <f t="shared" si="4"/>
        <v>0</v>
      </c>
      <c r="P34" s="155">
        <f t="shared" si="5"/>
        <v>0</v>
      </c>
    </row>
    <row r="35" spans="1:16" x14ac:dyDescent="0.2">
      <c r="A35" s="132">
        <v>22</v>
      </c>
      <c r="B35" s="172"/>
      <c r="C35" s="159" t="s">
        <v>201</v>
      </c>
      <c r="D35" s="158" t="s">
        <v>65</v>
      </c>
      <c r="E35" s="129">
        <v>24</v>
      </c>
      <c r="F35" s="70"/>
      <c r="G35" s="67"/>
      <c r="H35" s="48">
        <f t="shared" si="6"/>
        <v>0</v>
      </c>
      <c r="I35" s="67"/>
      <c r="J35" s="67"/>
      <c r="K35" s="49">
        <f t="shared" si="7"/>
        <v>0</v>
      </c>
      <c r="L35" s="156">
        <f t="shared" si="1"/>
        <v>0</v>
      </c>
      <c r="M35" s="154">
        <f t="shared" si="2"/>
        <v>0</v>
      </c>
      <c r="N35" s="154">
        <f t="shared" si="3"/>
        <v>0</v>
      </c>
      <c r="O35" s="154">
        <f t="shared" si="4"/>
        <v>0</v>
      </c>
      <c r="P35" s="155">
        <f t="shared" si="5"/>
        <v>0</v>
      </c>
    </row>
    <row r="36" spans="1:16" ht="56.25" x14ac:dyDescent="0.2">
      <c r="A36" s="131">
        <v>23</v>
      </c>
      <c r="B36" s="172"/>
      <c r="C36" s="159" t="s">
        <v>337</v>
      </c>
      <c r="D36" s="158" t="s">
        <v>216</v>
      </c>
      <c r="E36" s="129">
        <v>24</v>
      </c>
      <c r="F36" s="70"/>
      <c r="G36" s="67"/>
      <c r="H36" s="48">
        <f t="shared" si="6"/>
        <v>0</v>
      </c>
      <c r="I36" s="67"/>
      <c r="J36" s="67"/>
      <c r="K36" s="49">
        <f t="shared" si="7"/>
        <v>0</v>
      </c>
      <c r="L36" s="156">
        <f t="shared" si="1"/>
        <v>0</v>
      </c>
      <c r="M36" s="154">
        <f t="shared" si="2"/>
        <v>0</v>
      </c>
      <c r="N36" s="154">
        <f t="shared" si="3"/>
        <v>0</v>
      </c>
      <c r="O36" s="154">
        <f t="shared" si="4"/>
        <v>0</v>
      </c>
      <c r="P36" s="155">
        <f t="shared" si="5"/>
        <v>0</v>
      </c>
    </row>
    <row r="37" spans="1:16" ht="22.5" x14ac:dyDescent="0.2">
      <c r="A37" s="132">
        <v>24</v>
      </c>
      <c r="B37" s="172"/>
      <c r="C37" s="159" t="s">
        <v>202</v>
      </c>
      <c r="D37" s="158" t="s">
        <v>65</v>
      </c>
      <c r="E37" s="129">
        <v>1</v>
      </c>
      <c r="F37" s="70"/>
      <c r="G37" s="67"/>
      <c r="H37" s="48">
        <f t="shared" si="6"/>
        <v>0</v>
      </c>
      <c r="I37" s="67"/>
      <c r="J37" s="67"/>
      <c r="K37" s="49">
        <f t="shared" si="7"/>
        <v>0</v>
      </c>
      <c r="L37" s="156">
        <f t="shared" si="1"/>
        <v>0</v>
      </c>
      <c r="M37" s="154">
        <f t="shared" si="2"/>
        <v>0</v>
      </c>
      <c r="N37" s="154">
        <f t="shared" si="3"/>
        <v>0</v>
      </c>
      <c r="O37" s="154">
        <f t="shared" si="4"/>
        <v>0</v>
      </c>
      <c r="P37" s="155">
        <f t="shared" si="5"/>
        <v>0</v>
      </c>
    </row>
    <row r="38" spans="1:16" x14ac:dyDescent="0.2">
      <c r="A38" s="131">
        <v>25</v>
      </c>
      <c r="B38" s="172"/>
      <c r="C38" s="159" t="s">
        <v>203</v>
      </c>
      <c r="D38" s="158" t="s">
        <v>65</v>
      </c>
      <c r="E38" s="129">
        <v>1</v>
      </c>
      <c r="F38" s="70"/>
      <c r="G38" s="67"/>
      <c r="H38" s="48">
        <f t="shared" si="6"/>
        <v>0</v>
      </c>
      <c r="I38" s="67"/>
      <c r="J38" s="67"/>
      <c r="K38" s="49">
        <f t="shared" si="7"/>
        <v>0</v>
      </c>
      <c r="L38" s="156">
        <f t="shared" si="1"/>
        <v>0</v>
      </c>
      <c r="M38" s="154">
        <f t="shared" si="2"/>
        <v>0</v>
      </c>
      <c r="N38" s="154">
        <f t="shared" si="3"/>
        <v>0</v>
      </c>
      <c r="O38" s="154">
        <f t="shared" si="4"/>
        <v>0</v>
      </c>
      <c r="P38" s="155">
        <f t="shared" si="5"/>
        <v>0</v>
      </c>
    </row>
    <row r="39" spans="1:16" ht="22.5" x14ac:dyDescent="0.2">
      <c r="A39" s="132">
        <v>26</v>
      </c>
      <c r="B39" s="172"/>
      <c r="C39" s="159" t="s">
        <v>204</v>
      </c>
      <c r="D39" s="158" t="s">
        <v>65</v>
      </c>
      <c r="E39" s="129">
        <v>1</v>
      </c>
      <c r="F39" s="70"/>
      <c r="G39" s="67"/>
      <c r="H39" s="48">
        <f t="shared" si="6"/>
        <v>0</v>
      </c>
      <c r="I39" s="67"/>
      <c r="J39" s="67"/>
      <c r="K39" s="49">
        <f t="shared" si="7"/>
        <v>0</v>
      </c>
      <c r="L39" s="156">
        <f t="shared" si="1"/>
        <v>0</v>
      </c>
      <c r="M39" s="154">
        <f t="shared" si="2"/>
        <v>0</v>
      </c>
      <c r="N39" s="154">
        <f t="shared" si="3"/>
        <v>0</v>
      </c>
      <c r="O39" s="154">
        <f t="shared" si="4"/>
        <v>0</v>
      </c>
      <c r="P39" s="155">
        <f t="shared" si="5"/>
        <v>0</v>
      </c>
    </row>
    <row r="40" spans="1:16" x14ac:dyDescent="0.2">
      <c r="A40" s="131">
        <v>27</v>
      </c>
      <c r="B40" s="172"/>
      <c r="C40" s="159" t="s">
        <v>205</v>
      </c>
      <c r="D40" s="158" t="s">
        <v>65</v>
      </c>
      <c r="E40" s="129">
        <v>24</v>
      </c>
      <c r="F40" s="70"/>
      <c r="G40" s="67"/>
      <c r="H40" s="48">
        <f t="shared" si="6"/>
        <v>0</v>
      </c>
      <c r="I40" s="67"/>
      <c r="J40" s="67"/>
      <c r="K40" s="49">
        <f t="shared" si="7"/>
        <v>0</v>
      </c>
      <c r="L40" s="156">
        <f t="shared" si="1"/>
        <v>0</v>
      </c>
      <c r="M40" s="154">
        <f t="shared" si="2"/>
        <v>0</v>
      </c>
      <c r="N40" s="154">
        <f t="shared" si="3"/>
        <v>0</v>
      </c>
      <c r="O40" s="154">
        <f t="shared" si="4"/>
        <v>0</v>
      </c>
      <c r="P40" s="155">
        <f t="shared" si="5"/>
        <v>0</v>
      </c>
    </row>
    <row r="41" spans="1:16" x14ac:dyDescent="0.2">
      <c r="A41" s="132">
        <v>28</v>
      </c>
      <c r="B41" s="172"/>
      <c r="C41" s="159" t="s">
        <v>206</v>
      </c>
      <c r="D41" s="158" t="s">
        <v>65</v>
      </c>
      <c r="E41" s="129">
        <v>1</v>
      </c>
      <c r="F41" s="70"/>
      <c r="G41" s="67"/>
      <c r="H41" s="48">
        <f t="shared" si="6"/>
        <v>0</v>
      </c>
      <c r="I41" s="67"/>
      <c r="J41" s="67"/>
      <c r="K41" s="49">
        <f t="shared" si="7"/>
        <v>0</v>
      </c>
      <c r="L41" s="156">
        <f t="shared" si="1"/>
        <v>0</v>
      </c>
      <c r="M41" s="154">
        <f t="shared" si="2"/>
        <v>0</v>
      </c>
      <c r="N41" s="154">
        <f t="shared" si="3"/>
        <v>0</v>
      </c>
      <c r="O41" s="154">
        <f t="shared" si="4"/>
        <v>0</v>
      </c>
      <c r="P41" s="155">
        <f t="shared" si="5"/>
        <v>0</v>
      </c>
    </row>
    <row r="42" spans="1:16" x14ac:dyDescent="0.2">
      <c r="A42" s="131">
        <v>29</v>
      </c>
      <c r="B42" s="172"/>
      <c r="C42" s="159" t="s">
        <v>207</v>
      </c>
      <c r="D42" s="158" t="s">
        <v>65</v>
      </c>
      <c r="E42" s="129">
        <v>1</v>
      </c>
      <c r="F42" s="70"/>
      <c r="G42" s="67"/>
      <c r="H42" s="48">
        <f t="shared" si="6"/>
        <v>0</v>
      </c>
      <c r="I42" s="67"/>
      <c r="J42" s="67"/>
      <c r="K42" s="49">
        <f t="shared" si="7"/>
        <v>0</v>
      </c>
      <c r="L42" s="156">
        <f t="shared" si="1"/>
        <v>0</v>
      </c>
      <c r="M42" s="154">
        <f t="shared" si="2"/>
        <v>0</v>
      </c>
      <c r="N42" s="154">
        <f t="shared" si="3"/>
        <v>0</v>
      </c>
      <c r="O42" s="154">
        <f t="shared" si="4"/>
        <v>0</v>
      </c>
      <c r="P42" s="155">
        <f t="shared" si="5"/>
        <v>0</v>
      </c>
    </row>
    <row r="43" spans="1:16" x14ac:dyDescent="0.2">
      <c r="A43" s="132">
        <v>30</v>
      </c>
      <c r="B43" s="172"/>
      <c r="C43" s="159" t="s">
        <v>203</v>
      </c>
      <c r="D43" s="158" t="s">
        <v>65</v>
      </c>
      <c r="E43" s="129">
        <v>1</v>
      </c>
      <c r="F43" s="70"/>
      <c r="G43" s="67"/>
      <c r="H43" s="48">
        <f t="shared" si="6"/>
        <v>0</v>
      </c>
      <c r="I43" s="67"/>
      <c r="J43" s="67"/>
      <c r="K43" s="49">
        <f t="shared" si="7"/>
        <v>0</v>
      </c>
      <c r="L43" s="156">
        <f t="shared" si="1"/>
        <v>0</v>
      </c>
      <c r="M43" s="154">
        <f t="shared" si="2"/>
        <v>0</v>
      </c>
      <c r="N43" s="154">
        <f t="shared" si="3"/>
        <v>0</v>
      </c>
      <c r="O43" s="154">
        <f t="shared" si="4"/>
        <v>0</v>
      </c>
      <c r="P43" s="155">
        <f t="shared" si="5"/>
        <v>0</v>
      </c>
    </row>
    <row r="44" spans="1:16" ht="22.5" x14ac:dyDescent="0.2">
      <c r="A44" s="131">
        <v>31</v>
      </c>
      <c r="B44" s="172"/>
      <c r="C44" s="159" t="s">
        <v>204</v>
      </c>
      <c r="D44" s="158" t="s">
        <v>65</v>
      </c>
      <c r="E44" s="129">
        <v>1</v>
      </c>
      <c r="F44" s="70"/>
      <c r="G44" s="67"/>
      <c r="H44" s="48">
        <f t="shared" si="6"/>
        <v>0</v>
      </c>
      <c r="I44" s="67"/>
      <c r="J44" s="67"/>
      <c r="K44" s="49">
        <f t="shared" si="7"/>
        <v>0</v>
      </c>
      <c r="L44" s="156">
        <f t="shared" si="1"/>
        <v>0</v>
      </c>
      <c r="M44" s="154">
        <f t="shared" si="2"/>
        <v>0</v>
      </c>
      <c r="N44" s="154">
        <f t="shared" si="3"/>
        <v>0</v>
      </c>
      <c r="O44" s="154">
        <f t="shared" si="4"/>
        <v>0</v>
      </c>
      <c r="P44" s="155">
        <f t="shared" si="5"/>
        <v>0</v>
      </c>
    </row>
    <row r="45" spans="1:16" x14ac:dyDescent="0.2">
      <c r="A45" s="132">
        <v>32</v>
      </c>
      <c r="B45" s="172"/>
      <c r="C45" s="159" t="s">
        <v>208</v>
      </c>
      <c r="D45" s="158" t="s">
        <v>59</v>
      </c>
      <c r="E45" s="129">
        <v>167</v>
      </c>
      <c r="F45" s="70"/>
      <c r="G45" s="67"/>
      <c r="H45" s="48">
        <f t="shared" si="6"/>
        <v>0</v>
      </c>
      <c r="I45" s="67"/>
      <c r="J45" s="67"/>
      <c r="K45" s="49">
        <f t="shared" si="7"/>
        <v>0</v>
      </c>
      <c r="L45" s="156">
        <f t="shared" si="1"/>
        <v>0</v>
      </c>
      <c r="M45" s="154">
        <f t="shared" si="2"/>
        <v>0</v>
      </c>
      <c r="N45" s="154">
        <f t="shared" si="3"/>
        <v>0</v>
      </c>
      <c r="O45" s="154">
        <f t="shared" si="4"/>
        <v>0</v>
      </c>
      <c r="P45" s="155">
        <f t="shared" si="5"/>
        <v>0</v>
      </c>
    </row>
    <row r="46" spans="1:16" ht="22.5" x14ac:dyDescent="0.2">
      <c r="A46" s="131">
        <v>33</v>
      </c>
      <c r="B46" s="172"/>
      <c r="C46" s="159" t="s">
        <v>241</v>
      </c>
      <c r="D46" s="158" t="s">
        <v>65</v>
      </c>
      <c r="E46" s="129">
        <v>1</v>
      </c>
      <c r="F46" s="70"/>
      <c r="G46" s="67"/>
      <c r="H46" s="48">
        <f t="shared" si="6"/>
        <v>0</v>
      </c>
      <c r="I46" s="67"/>
      <c r="J46" s="67"/>
      <c r="K46" s="49">
        <f t="shared" si="7"/>
        <v>0</v>
      </c>
      <c r="L46" s="156">
        <f t="shared" si="1"/>
        <v>0</v>
      </c>
      <c r="M46" s="154">
        <f t="shared" si="2"/>
        <v>0</v>
      </c>
      <c r="N46" s="154">
        <f t="shared" si="3"/>
        <v>0</v>
      </c>
      <c r="O46" s="154">
        <f t="shared" si="4"/>
        <v>0</v>
      </c>
      <c r="P46" s="155">
        <f t="shared" si="5"/>
        <v>0</v>
      </c>
    </row>
    <row r="47" spans="1:16" x14ac:dyDescent="0.2">
      <c r="A47" s="132">
        <v>34</v>
      </c>
      <c r="B47" s="172"/>
      <c r="C47" s="157" t="s">
        <v>219</v>
      </c>
      <c r="D47" s="158"/>
      <c r="E47" s="129"/>
      <c r="F47" s="70"/>
      <c r="G47" s="67"/>
      <c r="H47" s="48">
        <f t="shared" si="6"/>
        <v>0</v>
      </c>
      <c r="I47" s="67"/>
      <c r="J47" s="67"/>
      <c r="K47" s="49">
        <f t="shared" si="7"/>
        <v>0</v>
      </c>
      <c r="L47" s="156">
        <f t="shared" si="1"/>
        <v>0</v>
      </c>
      <c r="M47" s="154">
        <f t="shared" si="2"/>
        <v>0</v>
      </c>
      <c r="N47" s="154">
        <f t="shared" si="3"/>
        <v>0</v>
      </c>
      <c r="O47" s="154">
        <f t="shared" si="4"/>
        <v>0</v>
      </c>
      <c r="P47" s="155">
        <f t="shared" si="5"/>
        <v>0</v>
      </c>
    </row>
    <row r="48" spans="1:16" ht="33.75" x14ac:dyDescent="0.2">
      <c r="A48" s="131">
        <v>35</v>
      </c>
      <c r="B48" s="172"/>
      <c r="C48" s="159" t="s">
        <v>351</v>
      </c>
      <c r="D48" s="158" t="s">
        <v>59</v>
      </c>
      <c r="E48" s="129">
        <v>110</v>
      </c>
      <c r="F48" s="70"/>
      <c r="G48" s="67"/>
      <c r="H48" s="48">
        <f t="shared" si="6"/>
        <v>0</v>
      </c>
      <c r="I48" s="67"/>
      <c r="J48" s="67"/>
      <c r="K48" s="49">
        <f t="shared" si="7"/>
        <v>0</v>
      </c>
      <c r="L48" s="156">
        <f t="shared" si="1"/>
        <v>0</v>
      </c>
      <c r="M48" s="154">
        <f t="shared" si="2"/>
        <v>0</v>
      </c>
      <c r="N48" s="154">
        <f t="shared" si="3"/>
        <v>0</v>
      </c>
      <c r="O48" s="154">
        <f t="shared" si="4"/>
        <v>0</v>
      </c>
      <c r="P48" s="155">
        <f t="shared" si="5"/>
        <v>0</v>
      </c>
    </row>
    <row r="49" spans="1:16" ht="22.5" x14ac:dyDescent="0.2">
      <c r="A49" s="132">
        <v>36</v>
      </c>
      <c r="B49" s="172"/>
      <c r="C49" s="159" t="s">
        <v>352</v>
      </c>
      <c r="D49" s="158" t="s">
        <v>65</v>
      </c>
      <c r="E49" s="129">
        <v>16</v>
      </c>
      <c r="F49" s="70"/>
      <c r="G49" s="67"/>
      <c r="H49" s="48">
        <f t="shared" si="6"/>
        <v>0</v>
      </c>
      <c r="I49" s="67"/>
      <c r="J49" s="67"/>
      <c r="K49" s="49">
        <f t="shared" si="7"/>
        <v>0</v>
      </c>
      <c r="L49" s="156">
        <f t="shared" si="1"/>
        <v>0</v>
      </c>
      <c r="M49" s="154">
        <f t="shared" si="2"/>
        <v>0</v>
      </c>
      <c r="N49" s="154">
        <f t="shared" si="3"/>
        <v>0</v>
      </c>
      <c r="O49" s="154">
        <f t="shared" si="4"/>
        <v>0</v>
      </c>
      <c r="P49" s="155">
        <f t="shared" si="5"/>
        <v>0</v>
      </c>
    </row>
    <row r="50" spans="1:16" ht="22.5" x14ac:dyDescent="0.2">
      <c r="A50" s="131">
        <v>37</v>
      </c>
      <c r="B50" s="172"/>
      <c r="C50" s="159" t="s">
        <v>353</v>
      </c>
      <c r="D50" s="158" t="s">
        <v>65</v>
      </c>
      <c r="E50" s="129">
        <v>3</v>
      </c>
      <c r="F50" s="70"/>
      <c r="G50" s="67"/>
      <c r="H50" s="48">
        <f t="shared" si="6"/>
        <v>0</v>
      </c>
      <c r="I50" s="67"/>
      <c r="J50" s="67"/>
      <c r="K50" s="49">
        <f t="shared" si="7"/>
        <v>0</v>
      </c>
      <c r="L50" s="156">
        <f t="shared" si="1"/>
        <v>0</v>
      </c>
      <c r="M50" s="154">
        <f t="shared" si="2"/>
        <v>0</v>
      </c>
      <c r="N50" s="154">
        <f t="shared" si="3"/>
        <v>0</v>
      </c>
      <c r="O50" s="154">
        <f t="shared" si="4"/>
        <v>0</v>
      </c>
      <c r="P50" s="155">
        <f t="shared" si="5"/>
        <v>0</v>
      </c>
    </row>
    <row r="51" spans="1:16" ht="22.5" x14ac:dyDescent="0.2">
      <c r="A51" s="132">
        <v>38</v>
      </c>
      <c r="B51" s="172"/>
      <c r="C51" s="159" t="s">
        <v>209</v>
      </c>
      <c r="D51" s="158" t="s">
        <v>65</v>
      </c>
      <c r="E51" s="129">
        <v>6</v>
      </c>
      <c r="F51" s="70"/>
      <c r="G51" s="67"/>
      <c r="H51" s="48">
        <f t="shared" si="6"/>
        <v>0</v>
      </c>
      <c r="I51" s="67"/>
      <c r="J51" s="67"/>
      <c r="K51" s="49">
        <f t="shared" si="7"/>
        <v>0</v>
      </c>
      <c r="L51" s="156">
        <f t="shared" si="1"/>
        <v>0</v>
      </c>
      <c r="M51" s="154">
        <f t="shared" si="2"/>
        <v>0</v>
      </c>
      <c r="N51" s="154">
        <f t="shared" si="3"/>
        <v>0</v>
      </c>
      <c r="O51" s="154">
        <f t="shared" si="4"/>
        <v>0</v>
      </c>
      <c r="P51" s="155">
        <f t="shared" si="5"/>
        <v>0</v>
      </c>
    </row>
    <row r="52" spans="1:16" x14ac:dyDescent="0.2">
      <c r="A52" s="131">
        <v>39</v>
      </c>
      <c r="B52" s="172"/>
      <c r="C52" s="159" t="s">
        <v>210</v>
      </c>
      <c r="D52" s="158" t="s">
        <v>65</v>
      </c>
      <c r="E52" s="129">
        <v>24</v>
      </c>
      <c r="F52" s="70"/>
      <c r="G52" s="67"/>
      <c r="H52" s="48">
        <f t="shared" si="6"/>
        <v>0</v>
      </c>
      <c r="I52" s="67"/>
      <c r="J52" s="67"/>
      <c r="K52" s="49">
        <f t="shared" si="7"/>
        <v>0</v>
      </c>
      <c r="L52" s="156">
        <f t="shared" si="1"/>
        <v>0</v>
      </c>
      <c r="M52" s="154">
        <f t="shared" si="2"/>
        <v>0</v>
      </c>
      <c r="N52" s="154">
        <f t="shared" si="3"/>
        <v>0</v>
      </c>
      <c r="O52" s="154">
        <f t="shared" si="4"/>
        <v>0</v>
      </c>
      <c r="P52" s="155">
        <f t="shared" si="5"/>
        <v>0</v>
      </c>
    </row>
    <row r="53" spans="1:16" ht="22.5" x14ac:dyDescent="0.2">
      <c r="A53" s="132">
        <v>40</v>
      </c>
      <c r="B53" s="172"/>
      <c r="C53" s="159" t="s">
        <v>354</v>
      </c>
      <c r="D53" s="158" t="s">
        <v>65</v>
      </c>
      <c r="E53" s="129">
        <v>32</v>
      </c>
      <c r="F53" s="70"/>
      <c r="G53" s="67"/>
      <c r="H53" s="48">
        <f t="shared" si="6"/>
        <v>0</v>
      </c>
      <c r="I53" s="67"/>
      <c r="J53" s="67"/>
      <c r="K53" s="49">
        <f t="shared" si="7"/>
        <v>0</v>
      </c>
      <c r="L53" s="156">
        <f t="shared" si="1"/>
        <v>0</v>
      </c>
      <c r="M53" s="154">
        <f t="shared" si="2"/>
        <v>0</v>
      </c>
      <c r="N53" s="154">
        <f t="shared" si="3"/>
        <v>0</v>
      </c>
      <c r="O53" s="154">
        <f t="shared" si="4"/>
        <v>0</v>
      </c>
      <c r="P53" s="155">
        <f t="shared" si="5"/>
        <v>0</v>
      </c>
    </row>
    <row r="54" spans="1:16" ht="22.5" x14ac:dyDescent="0.2">
      <c r="A54" s="131">
        <v>41</v>
      </c>
      <c r="B54" s="172"/>
      <c r="C54" s="159" t="s">
        <v>211</v>
      </c>
      <c r="D54" s="158" t="s">
        <v>217</v>
      </c>
      <c r="E54" s="129">
        <v>2</v>
      </c>
      <c r="F54" s="70"/>
      <c r="G54" s="67"/>
      <c r="H54" s="48">
        <f t="shared" si="6"/>
        <v>0</v>
      </c>
      <c r="I54" s="67"/>
      <c r="J54" s="67"/>
      <c r="K54" s="49">
        <f t="shared" si="7"/>
        <v>0</v>
      </c>
      <c r="L54" s="156">
        <f t="shared" si="1"/>
        <v>0</v>
      </c>
      <c r="M54" s="154">
        <f t="shared" si="2"/>
        <v>0</v>
      </c>
      <c r="N54" s="154">
        <f t="shared" si="3"/>
        <v>0</v>
      </c>
      <c r="O54" s="154">
        <f t="shared" si="4"/>
        <v>0</v>
      </c>
      <c r="P54" s="155">
        <f t="shared" si="5"/>
        <v>0</v>
      </c>
    </row>
    <row r="55" spans="1:16" x14ac:dyDescent="0.2">
      <c r="A55" s="132">
        <v>42</v>
      </c>
      <c r="B55" s="172"/>
      <c r="C55" s="159" t="s">
        <v>212</v>
      </c>
      <c r="D55" s="158" t="s">
        <v>216</v>
      </c>
      <c r="E55" s="129">
        <v>1</v>
      </c>
      <c r="F55" s="70"/>
      <c r="G55" s="67"/>
      <c r="H55" s="48">
        <f t="shared" si="6"/>
        <v>0</v>
      </c>
      <c r="I55" s="67"/>
      <c r="J55" s="67"/>
      <c r="K55" s="49">
        <f t="shared" si="7"/>
        <v>0</v>
      </c>
      <c r="L55" s="156">
        <f t="shared" si="1"/>
        <v>0</v>
      </c>
      <c r="M55" s="154">
        <f t="shared" si="2"/>
        <v>0</v>
      </c>
      <c r="N55" s="154">
        <f t="shared" si="3"/>
        <v>0</v>
      </c>
      <c r="O55" s="154">
        <f t="shared" si="4"/>
        <v>0</v>
      </c>
      <c r="P55" s="155">
        <f t="shared" si="5"/>
        <v>0</v>
      </c>
    </row>
    <row r="56" spans="1:16" x14ac:dyDescent="0.2">
      <c r="A56" s="131">
        <v>43</v>
      </c>
      <c r="B56" s="172"/>
      <c r="C56" s="159" t="s">
        <v>213</v>
      </c>
      <c r="D56" s="158" t="s">
        <v>65</v>
      </c>
      <c r="E56" s="129">
        <v>1</v>
      </c>
      <c r="F56" s="70"/>
      <c r="G56" s="67"/>
      <c r="H56" s="48">
        <f t="shared" si="6"/>
        <v>0</v>
      </c>
      <c r="I56" s="67"/>
      <c r="J56" s="67"/>
      <c r="K56" s="49">
        <f t="shared" si="7"/>
        <v>0</v>
      </c>
      <c r="L56" s="156">
        <f t="shared" si="1"/>
        <v>0</v>
      </c>
      <c r="M56" s="154">
        <f t="shared" si="2"/>
        <v>0</v>
      </c>
      <c r="N56" s="154">
        <f t="shared" si="3"/>
        <v>0</v>
      </c>
      <c r="O56" s="154">
        <f t="shared" si="4"/>
        <v>0</v>
      </c>
      <c r="P56" s="155">
        <f t="shared" si="5"/>
        <v>0</v>
      </c>
    </row>
    <row r="57" spans="1:16" x14ac:dyDescent="0.2">
      <c r="A57" s="132">
        <v>44</v>
      </c>
      <c r="B57" s="172"/>
      <c r="C57" s="159" t="s">
        <v>203</v>
      </c>
      <c r="D57" s="158" t="s">
        <v>65</v>
      </c>
      <c r="E57" s="129">
        <v>1</v>
      </c>
      <c r="F57" s="70"/>
      <c r="G57" s="67"/>
      <c r="H57" s="48">
        <f t="shared" si="6"/>
        <v>0</v>
      </c>
      <c r="I57" s="67"/>
      <c r="J57" s="67"/>
      <c r="K57" s="49">
        <f t="shared" si="7"/>
        <v>0</v>
      </c>
      <c r="L57" s="156">
        <f t="shared" si="1"/>
        <v>0</v>
      </c>
      <c r="M57" s="154">
        <f t="shared" si="2"/>
        <v>0</v>
      </c>
      <c r="N57" s="154">
        <f t="shared" si="3"/>
        <v>0</v>
      </c>
      <c r="O57" s="154">
        <f t="shared" si="4"/>
        <v>0</v>
      </c>
      <c r="P57" s="155">
        <f t="shared" si="5"/>
        <v>0</v>
      </c>
    </row>
    <row r="58" spans="1:16" ht="22.5" x14ac:dyDescent="0.2">
      <c r="A58" s="131">
        <v>45</v>
      </c>
      <c r="B58" s="172"/>
      <c r="C58" s="159" t="s">
        <v>204</v>
      </c>
      <c r="D58" s="158" t="s">
        <v>65</v>
      </c>
      <c r="E58" s="129">
        <v>1</v>
      </c>
      <c r="F58" s="70"/>
      <c r="G58" s="67"/>
      <c r="H58" s="48">
        <f t="shared" si="6"/>
        <v>0</v>
      </c>
      <c r="I58" s="67"/>
      <c r="J58" s="67"/>
      <c r="K58" s="49">
        <f t="shared" si="7"/>
        <v>0</v>
      </c>
      <c r="L58" s="156">
        <f t="shared" si="1"/>
        <v>0</v>
      </c>
      <c r="M58" s="154">
        <f t="shared" si="2"/>
        <v>0</v>
      </c>
      <c r="N58" s="154">
        <f t="shared" si="3"/>
        <v>0</v>
      </c>
      <c r="O58" s="154">
        <f t="shared" si="4"/>
        <v>0</v>
      </c>
      <c r="P58" s="155">
        <f t="shared" si="5"/>
        <v>0</v>
      </c>
    </row>
    <row r="59" spans="1:16" x14ac:dyDescent="0.2">
      <c r="A59" s="132">
        <v>46</v>
      </c>
      <c r="B59" s="172"/>
      <c r="C59" s="159" t="s">
        <v>214</v>
      </c>
      <c r="D59" s="158" t="s">
        <v>59</v>
      </c>
      <c r="E59" s="129">
        <v>110</v>
      </c>
      <c r="F59" s="70"/>
      <c r="G59" s="67"/>
      <c r="H59" s="48">
        <f t="shared" si="6"/>
        <v>0</v>
      </c>
      <c r="I59" s="67"/>
      <c r="J59" s="67"/>
      <c r="K59" s="49">
        <f t="shared" si="7"/>
        <v>0</v>
      </c>
      <c r="L59" s="156">
        <f t="shared" si="1"/>
        <v>0</v>
      </c>
      <c r="M59" s="154">
        <f t="shared" si="2"/>
        <v>0</v>
      </c>
      <c r="N59" s="154">
        <f t="shared" si="3"/>
        <v>0</v>
      </c>
      <c r="O59" s="154">
        <f t="shared" si="4"/>
        <v>0</v>
      </c>
      <c r="P59" s="155">
        <f t="shared" si="5"/>
        <v>0</v>
      </c>
    </row>
    <row r="60" spans="1:16" x14ac:dyDescent="0.2">
      <c r="A60" s="131">
        <v>47</v>
      </c>
      <c r="B60" s="172"/>
      <c r="C60" s="159" t="s">
        <v>207</v>
      </c>
      <c r="D60" s="158" t="s">
        <v>65</v>
      </c>
      <c r="E60" s="129">
        <v>1</v>
      </c>
      <c r="F60" s="70"/>
      <c r="G60" s="67"/>
      <c r="H60" s="48">
        <f t="shared" si="6"/>
        <v>0</v>
      </c>
      <c r="I60" s="67"/>
      <c r="J60" s="67"/>
      <c r="K60" s="49">
        <f t="shared" si="7"/>
        <v>0</v>
      </c>
      <c r="L60" s="156">
        <f t="shared" si="1"/>
        <v>0</v>
      </c>
      <c r="M60" s="154">
        <f t="shared" si="2"/>
        <v>0</v>
      </c>
      <c r="N60" s="154">
        <f t="shared" si="3"/>
        <v>0</v>
      </c>
      <c r="O60" s="154">
        <f t="shared" si="4"/>
        <v>0</v>
      </c>
      <c r="P60" s="155">
        <f t="shared" si="5"/>
        <v>0</v>
      </c>
    </row>
    <row r="61" spans="1:16" ht="23.25" thickBot="1" x14ac:dyDescent="0.25">
      <c r="A61" s="132">
        <v>48</v>
      </c>
      <c r="B61" s="172"/>
      <c r="C61" s="159" t="s">
        <v>241</v>
      </c>
      <c r="D61" s="158" t="s">
        <v>65</v>
      </c>
      <c r="E61" s="129">
        <v>1</v>
      </c>
      <c r="F61" s="70"/>
      <c r="G61" s="67"/>
      <c r="H61" s="48">
        <f t="shared" si="6"/>
        <v>0</v>
      </c>
      <c r="I61" s="67"/>
      <c r="J61" s="67"/>
      <c r="K61" s="49">
        <f t="shared" si="7"/>
        <v>0</v>
      </c>
      <c r="L61" s="156">
        <f t="shared" ref="L61" si="8">ROUND(E61*F61,2)</f>
        <v>0</v>
      </c>
      <c r="M61" s="154">
        <f t="shared" ref="M61" si="9">ROUND(H61*E61,2)</f>
        <v>0</v>
      </c>
      <c r="N61" s="154">
        <f t="shared" ref="N61" si="10">ROUND(I61*E61,2)</f>
        <v>0</v>
      </c>
      <c r="O61" s="154">
        <f t="shared" ref="O61" si="11">ROUND(J61*E61,2)</f>
        <v>0</v>
      </c>
      <c r="P61" s="155">
        <f t="shared" ref="P61" si="12">SUM(M61:O61)</f>
        <v>0</v>
      </c>
    </row>
    <row r="62" spans="1:16" ht="10.7" customHeight="1" thickBot="1" x14ac:dyDescent="0.25">
      <c r="A62" s="250" t="s">
        <v>399</v>
      </c>
      <c r="B62" s="251"/>
      <c r="C62" s="251"/>
      <c r="D62" s="251"/>
      <c r="E62" s="251"/>
      <c r="F62" s="251"/>
      <c r="G62" s="251"/>
      <c r="H62" s="251"/>
      <c r="I62" s="251"/>
      <c r="J62" s="251"/>
      <c r="K62" s="252"/>
      <c r="L62" s="161">
        <f>SUM(L14:L61)</f>
        <v>0</v>
      </c>
      <c r="M62" s="161">
        <f t="shared" ref="M62:P62" si="13">SUM(M14:M61)</f>
        <v>0</v>
      </c>
      <c r="N62" s="161">
        <f t="shared" si="13"/>
        <v>0</v>
      </c>
      <c r="O62" s="161">
        <f t="shared" si="13"/>
        <v>0</v>
      </c>
      <c r="P62" s="161">
        <f t="shared" si="13"/>
        <v>0</v>
      </c>
    </row>
    <row r="63" spans="1:16" x14ac:dyDescent="0.2">
      <c r="A63" s="141"/>
      <c r="B63" s="141"/>
      <c r="C63" s="141"/>
      <c r="D63" s="141"/>
      <c r="E63" s="141"/>
      <c r="F63" s="141"/>
      <c r="G63" s="141"/>
      <c r="H63" s="141"/>
      <c r="I63" s="141"/>
      <c r="J63" s="141"/>
      <c r="K63" s="141"/>
      <c r="L63" s="141"/>
      <c r="M63" s="141"/>
      <c r="N63" s="141"/>
      <c r="O63" s="141"/>
      <c r="P63" s="141"/>
    </row>
    <row r="64" spans="1:16" x14ac:dyDescent="0.2">
      <c r="A64" s="141"/>
      <c r="B64" s="141"/>
      <c r="C64" s="141"/>
      <c r="D64" s="141"/>
      <c r="E64" s="141"/>
      <c r="F64" s="141"/>
      <c r="G64" s="141"/>
      <c r="H64" s="141"/>
      <c r="I64" s="141"/>
      <c r="J64" s="141"/>
      <c r="K64" s="141"/>
      <c r="L64" s="141"/>
      <c r="M64" s="141"/>
      <c r="N64" s="141"/>
      <c r="O64" s="141"/>
      <c r="P64" s="141"/>
    </row>
    <row r="65" spans="1:16" x14ac:dyDescent="0.2">
      <c r="A65" s="136" t="s">
        <v>14</v>
      </c>
      <c r="B65" s="141"/>
      <c r="C65" s="263">
        <f>'Kops a'!C35:H35</f>
        <v>0</v>
      </c>
      <c r="D65" s="263"/>
      <c r="E65" s="263"/>
      <c r="F65" s="263"/>
      <c r="G65" s="263"/>
      <c r="H65" s="263"/>
      <c r="I65" s="141"/>
      <c r="J65" s="141"/>
      <c r="K65" s="141"/>
      <c r="L65" s="141"/>
      <c r="M65" s="141"/>
      <c r="N65" s="141"/>
      <c r="O65" s="141"/>
      <c r="P65" s="141"/>
    </row>
    <row r="66" spans="1:16" x14ac:dyDescent="0.2">
      <c r="A66" s="141"/>
      <c r="B66" s="141"/>
      <c r="C66" s="260" t="s">
        <v>15</v>
      </c>
      <c r="D66" s="260"/>
      <c r="E66" s="260"/>
      <c r="F66" s="260"/>
      <c r="G66" s="260"/>
      <c r="H66" s="260"/>
      <c r="I66" s="141"/>
      <c r="J66" s="141"/>
      <c r="K66" s="141"/>
      <c r="L66" s="141"/>
      <c r="M66" s="141"/>
      <c r="N66" s="141"/>
      <c r="O66" s="141"/>
      <c r="P66" s="141"/>
    </row>
    <row r="67" spans="1:16" x14ac:dyDescent="0.2">
      <c r="A67" s="141"/>
      <c r="B67" s="141"/>
      <c r="C67" s="141"/>
      <c r="D67" s="141"/>
      <c r="E67" s="141"/>
      <c r="F67" s="141"/>
      <c r="G67" s="141"/>
      <c r="H67" s="141"/>
      <c r="I67" s="141"/>
      <c r="J67" s="141"/>
      <c r="K67" s="141"/>
      <c r="L67" s="141"/>
      <c r="M67" s="141"/>
      <c r="N67" s="141"/>
      <c r="O67" s="141"/>
      <c r="P67" s="141"/>
    </row>
    <row r="68" spans="1:16" x14ac:dyDescent="0.2">
      <c r="A68" s="183" t="str">
        <f>'Kops a'!A38</f>
        <v>Tāme sastādīta 20__. gada __. _________</v>
      </c>
      <c r="B68" s="164"/>
      <c r="C68" s="164"/>
      <c r="D68" s="164"/>
      <c r="E68" s="141"/>
      <c r="F68" s="141"/>
      <c r="G68" s="141"/>
      <c r="H68" s="141"/>
      <c r="I68" s="141"/>
      <c r="J68" s="141"/>
      <c r="K68" s="141"/>
      <c r="L68" s="141"/>
      <c r="M68" s="141"/>
      <c r="N68" s="141"/>
      <c r="O68" s="141"/>
      <c r="P68" s="141"/>
    </row>
    <row r="69" spans="1:16" x14ac:dyDescent="0.2">
      <c r="A69" s="141"/>
      <c r="B69" s="141"/>
      <c r="C69" s="141"/>
      <c r="D69" s="141"/>
      <c r="E69" s="141"/>
      <c r="F69" s="141"/>
      <c r="G69" s="141"/>
      <c r="H69" s="141"/>
      <c r="I69" s="141"/>
      <c r="J69" s="141"/>
      <c r="K69" s="141"/>
      <c r="L69" s="141"/>
      <c r="M69" s="141"/>
      <c r="N69" s="141"/>
      <c r="O69" s="141"/>
      <c r="P69" s="141"/>
    </row>
    <row r="70" spans="1:16" x14ac:dyDescent="0.2">
      <c r="A70" s="136" t="s">
        <v>38</v>
      </c>
      <c r="B70" s="141"/>
      <c r="C70" s="263">
        <f>'Kops a'!C40:H40</f>
        <v>0</v>
      </c>
      <c r="D70" s="263"/>
      <c r="E70" s="263"/>
      <c r="F70" s="263"/>
      <c r="G70" s="263"/>
      <c r="H70" s="263"/>
      <c r="I70" s="141"/>
      <c r="J70" s="141"/>
      <c r="K70" s="141"/>
      <c r="L70" s="141"/>
      <c r="M70" s="141"/>
      <c r="N70" s="141"/>
      <c r="O70" s="141"/>
      <c r="P70" s="141"/>
    </row>
    <row r="71" spans="1:16" x14ac:dyDescent="0.2">
      <c r="A71" s="141"/>
      <c r="B71" s="141"/>
      <c r="C71" s="260" t="s">
        <v>15</v>
      </c>
      <c r="D71" s="260"/>
      <c r="E71" s="260"/>
      <c r="F71" s="260"/>
      <c r="G71" s="260"/>
      <c r="H71" s="260"/>
      <c r="I71" s="141"/>
      <c r="J71" s="141"/>
      <c r="K71" s="141"/>
      <c r="L71" s="141"/>
      <c r="M71" s="141"/>
      <c r="N71" s="141"/>
      <c r="O71" s="141"/>
      <c r="P71" s="141"/>
    </row>
    <row r="72" spans="1:16" x14ac:dyDescent="0.2">
      <c r="A72" s="141"/>
      <c r="B72" s="141"/>
      <c r="C72" s="141"/>
      <c r="D72" s="141"/>
      <c r="E72" s="141"/>
      <c r="F72" s="141"/>
      <c r="G72" s="141"/>
      <c r="H72" s="141"/>
      <c r="I72" s="141"/>
      <c r="J72" s="141"/>
      <c r="K72" s="141"/>
      <c r="L72" s="141"/>
      <c r="M72" s="141"/>
      <c r="N72" s="141"/>
      <c r="O72" s="141"/>
      <c r="P72" s="141"/>
    </row>
    <row r="73" spans="1:16" x14ac:dyDescent="0.2">
      <c r="A73" s="183" t="s">
        <v>55</v>
      </c>
      <c r="B73" s="164"/>
      <c r="C73" s="165">
        <f>'Kops a'!C43</f>
        <v>0</v>
      </c>
      <c r="D73" s="166"/>
      <c r="E73" s="141"/>
      <c r="F73" s="141"/>
      <c r="G73" s="141"/>
      <c r="H73" s="141"/>
      <c r="I73" s="141"/>
      <c r="J73" s="141"/>
      <c r="K73" s="141"/>
      <c r="L73" s="141"/>
      <c r="M73" s="141"/>
      <c r="N73" s="141"/>
      <c r="O73" s="141"/>
      <c r="P73" s="141"/>
    </row>
    <row r="74" spans="1:16" x14ac:dyDescent="0.2">
      <c r="A74" s="141"/>
      <c r="B74" s="141"/>
      <c r="C74" s="141"/>
      <c r="D74" s="141"/>
      <c r="E74" s="141"/>
      <c r="F74" s="141"/>
      <c r="G74" s="141"/>
      <c r="H74" s="141"/>
      <c r="I74" s="141"/>
      <c r="J74" s="141"/>
      <c r="K74" s="141"/>
      <c r="L74" s="141"/>
      <c r="M74" s="141"/>
      <c r="N74" s="141"/>
      <c r="O74" s="141"/>
      <c r="P74" s="141"/>
    </row>
  </sheetData>
  <mergeCells count="22">
    <mergeCell ref="C71:H71"/>
    <mergeCell ref="C4:I4"/>
    <mergeCell ref="F12:K12"/>
    <mergeCell ref="A9:F9"/>
    <mergeCell ref="J9:M9"/>
    <mergeCell ref="D8:L8"/>
    <mergeCell ref="A62:K62"/>
    <mergeCell ref="C65:H65"/>
    <mergeCell ref="C66:H66"/>
    <mergeCell ref="C70:H70"/>
    <mergeCell ref="N9:O9"/>
    <mergeCell ref="A12:A13"/>
    <mergeCell ref="B12:B13"/>
    <mergeCell ref="C12:C13"/>
    <mergeCell ref="D12:D13"/>
    <mergeCell ref="E12:E13"/>
    <mergeCell ref="L12:P12"/>
    <mergeCell ref="C2:I2"/>
    <mergeCell ref="C3:I3"/>
    <mergeCell ref="D5:L5"/>
    <mergeCell ref="D6:L6"/>
    <mergeCell ref="D7:L7"/>
  </mergeCells>
  <conditionalFormatting sqref="A15:B15 D15:E45 B16:B45 A17 A19 A21 A23 A25 A27 A29 A31 A33 A35 A37 A39 A41 A43 A45 B47:B60 D47:E60 A47 A49 A51 A53 A55 A57 A59 A61">
    <cfRule type="cellIs" dxfId="79" priority="39" operator="equal">
      <formula>0</formula>
    </cfRule>
  </conditionalFormatting>
  <conditionalFormatting sqref="N9:O9">
    <cfRule type="cellIs" dxfId="78" priority="38" operator="equal">
      <formula>0</formula>
    </cfRule>
  </conditionalFormatting>
  <conditionalFormatting sqref="C2:I2">
    <cfRule type="cellIs" dxfId="77" priority="35" operator="equal">
      <formula>0</formula>
    </cfRule>
  </conditionalFormatting>
  <conditionalFormatting sqref="O10">
    <cfRule type="cellIs" dxfId="76" priority="34" operator="equal">
      <formula>"20__. gada __. _________"</formula>
    </cfRule>
  </conditionalFormatting>
  <conditionalFormatting sqref="L47:P60 L62:P62 L14:P45">
    <cfRule type="cellIs" dxfId="75" priority="28" operator="equal">
      <formula>0</formula>
    </cfRule>
  </conditionalFormatting>
  <conditionalFormatting sqref="C4:I4">
    <cfRule type="cellIs" dxfId="74" priority="27" operator="equal">
      <formula>0</formula>
    </cfRule>
  </conditionalFormatting>
  <conditionalFormatting sqref="C15:C45 C47:C60">
    <cfRule type="cellIs" dxfId="73" priority="26" operator="equal">
      <formula>0</formula>
    </cfRule>
  </conditionalFormatting>
  <conditionalFormatting sqref="D5:L8">
    <cfRule type="cellIs" dxfId="72" priority="23" operator="equal">
      <formula>0</formula>
    </cfRule>
  </conditionalFormatting>
  <conditionalFormatting sqref="A14:B14 D14:E14 A16 A18 A20 A22 A24 A26 A28 A30 A32 A34 A36 A38 A40 A42 A44 A46 A48 A50 A52 A54 A56 A58 A60">
    <cfRule type="cellIs" dxfId="71" priority="22" operator="equal">
      <formula>0</formula>
    </cfRule>
  </conditionalFormatting>
  <conditionalFormatting sqref="C14">
    <cfRule type="cellIs" dxfId="70" priority="21" operator="equal">
      <formula>0</formula>
    </cfRule>
  </conditionalFormatting>
  <conditionalFormatting sqref="P10">
    <cfRule type="cellIs" dxfId="69" priority="19" operator="equal">
      <formula>"20__. gada __. _________"</formula>
    </cfRule>
  </conditionalFormatting>
  <conditionalFormatting sqref="C70:H70">
    <cfRule type="cellIs" dxfId="68" priority="16" operator="equal">
      <formula>0</formula>
    </cfRule>
  </conditionalFormatting>
  <conditionalFormatting sqref="C65:H65">
    <cfRule type="cellIs" dxfId="67" priority="15" operator="equal">
      <formula>0</formula>
    </cfRule>
  </conditionalFormatting>
  <conditionalFormatting sqref="C70:H70 C73 C65:H65">
    <cfRule type="cellIs" dxfId="66" priority="14" operator="equal">
      <formula>0</formula>
    </cfRule>
  </conditionalFormatting>
  <conditionalFormatting sqref="D1">
    <cfRule type="cellIs" dxfId="65" priority="13" operator="equal">
      <formula>0</formula>
    </cfRule>
  </conditionalFormatting>
  <conditionalFormatting sqref="A9:F9">
    <cfRule type="containsText" dxfId="64" priority="12" operator="containsText" text="Tāme sastādīta  20__. gada tirgus cenās, pamatojoties uz ___ daļas rasējumiem">
      <formula>NOT(ISERROR(SEARCH("Tāme sastādīta  20__. gada tirgus cenās, pamatojoties uz ___ daļas rasējumiem",A9)))</formula>
    </cfRule>
  </conditionalFormatting>
  <conditionalFormatting sqref="B46 D46:E46">
    <cfRule type="cellIs" dxfId="63" priority="11" operator="equal">
      <formula>0</formula>
    </cfRule>
  </conditionalFormatting>
  <conditionalFormatting sqref="L46:P46">
    <cfRule type="cellIs" dxfId="62" priority="10" operator="equal">
      <formula>0</formula>
    </cfRule>
  </conditionalFormatting>
  <conditionalFormatting sqref="C46">
    <cfRule type="cellIs" dxfId="61" priority="9" operator="equal">
      <formula>0</formula>
    </cfRule>
  </conditionalFormatting>
  <conditionalFormatting sqref="B61 D61:E61">
    <cfRule type="cellIs" dxfId="60" priority="8" operator="equal">
      <formula>0</formula>
    </cfRule>
  </conditionalFormatting>
  <conditionalFormatting sqref="L61:P61">
    <cfRule type="cellIs" dxfId="59" priority="7" operator="equal">
      <formula>0</formula>
    </cfRule>
  </conditionalFormatting>
  <conditionalFormatting sqref="C61">
    <cfRule type="cellIs" dxfId="58" priority="6" operator="equal">
      <formula>0</formula>
    </cfRule>
  </conditionalFormatting>
  <conditionalFormatting sqref="A62:K62">
    <cfRule type="containsText" dxfId="57" priority="3" operator="containsText" text="Tiešās izmaksas kopā, t. sk. darba devēja sociālais nodoklis __.__% ">
      <formula>NOT(ISERROR(SEARCH("Tiešās izmaksas kopā, t. sk. darba devēja sociālais nodoklis __.__% ",A62)))</formula>
    </cfRule>
  </conditionalFormatting>
  <conditionalFormatting sqref="I14:J61 F14:G61">
    <cfRule type="cellIs" dxfId="56" priority="2" operator="equal">
      <formula>0</formula>
    </cfRule>
  </conditionalFormatting>
  <conditionalFormatting sqref="H14:H61 K14:K61">
    <cfRule type="cellIs" dxfId="55" priority="1" operator="equal">
      <formula>0</formula>
    </cfRule>
  </conditionalFormatting>
  <pageMargins left="0.7" right="0.7" top="0.75" bottom="0.75" header="0.3" footer="0.3"/>
  <pageSetup scale="88" fitToHeight="0" orientation="landscape" horizontalDpi="1200" verticalDpi="1200" r:id="rId1"/>
  <legacyDrawing r:id="rId2"/>
  <extLst>
    <ext xmlns:x14="http://schemas.microsoft.com/office/spreadsheetml/2009/9/main" uri="{78C0D931-6437-407d-A8EE-F0AAD7539E65}">
      <x14:conditionalFormattings>
        <x14:conditionalFormatting xmlns:xm="http://schemas.microsoft.com/office/excel/2006/main">
          <x14:cfRule type="containsText" priority="18" operator="containsText" id="{9C848299-F747-4D4C-BE47-58A1BBDB8A5B}">
            <xm:f>NOT(ISERROR(SEARCH("Tāme sastādīta ____. gada ___. ______________",A68)))</xm:f>
            <xm:f>"Tāme sastādīta ____. gada ___. ______________"</xm:f>
            <x14:dxf>
              <font>
                <color auto="1"/>
              </font>
              <fill>
                <patternFill>
                  <bgColor rgb="FFC6EFCE"/>
                </patternFill>
              </fill>
            </x14:dxf>
          </x14:cfRule>
          <xm:sqref>A68</xm:sqref>
        </x14:conditionalFormatting>
        <x14:conditionalFormatting xmlns:xm="http://schemas.microsoft.com/office/excel/2006/main">
          <x14:cfRule type="containsText" priority="17" operator="containsText" id="{1A9581D5-9790-4D5D-94E5-4E7B8C258AD0}">
            <xm:f>NOT(ISERROR(SEARCH("Sertifikāta Nr. _________________________________",A73)))</xm:f>
            <xm:f>"Sertifikāta Nr. _________________________________"</xm:f>
            <x14:dxf>
              <font>
                <color auto="1"/>
              </font>
              <fill>
                <patternFill>
                  <bgColor rgb="FFC6EFCE"/>
                </patternFill>
              </fill>
            </x14:dxf>
          </x14:cfRule>
          <xm:sqref>A73</xm:sqref>
        </x14:conditionalFormatting>
      </x14:conditionalFormatting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pageSetUpPr fitToPage="1"/>
  </sheetPr>
  <dimension ref="A1:P124"/>
  <sheetViews>
    <sheetView zoomScaleNormal="100" zoomScaleSheetLayoutView="120" workbookViewId="0">
      <selection activeCell="F14" sqref="F14:K14"/>
    </sheetView>
  </sheetViews>
  <sheetFormatPr defaultColWidth="9.140625" defaultRowHeight="11.25" x14ac:dyDescent="0.2"/>
  <cols>
    <col min="1" max="1" width="4.5703125" style="136" customWidth="1"/>
    <col min="2" max="2" width="5.28515625" style="136" customWidth="1"/>
    <col min="3" max="3" width="38.42578125" style="136" customWidth="1"/>
    <col min="4" max="4" width="5.85546875" style="136" customWidth="1"/>
    <col min="5" max="5" width="8.7109375" style="136" customWidth="1"/>
    <col min="6" max="6" width="5.42578125" style="136" customWidth="1"/>
    <col min="7" max="7" width="4.85546875" style="136" customWidth="1"/>
    <col min="8" max="10" width="6.7109375" style="136" customWidth="1"/>
    <col min="11" max="11" width="7" style="136" customWidth="1"/>
    <col min="12" max="15" width="7.7109375" style="136" customWidth="1"/>
    <col min="16" max="16" width="9" style="136" customWidth="1"/>
    <col min="17" max="16384" width="9.140625" style="136"/>
  </cols>
  <sheetData>
    <row r="1" spans="1:16" x14ac:dyDescent="0.2">
      <c r="A1" s="135"/>
      <c r="B1" s="135"/>
      <c r="C1" s="133" t="s">
        <v>39</v>
      </c>
      <c r="D1" s="134">
        <f>'Kops a'!A24</f>
        <v>0</v>
      </c>
      <c r="E1" s="135"/>
      <c r="F1" s="135"/>
      <c r="G1" s="135"/>
      <c r="H1" s="135"/>
      <c r="I1" s="135"/>
      <c r="J1" s="135"/>
      <c r="N1" s="137"/>
      <c r="O1" s="133"/>
      <c r="P1" s="138"/>
    </row>
    <row r="2" spans="1:16" x14ac:dyDescent="0.2">
      <c r="A2" s="139"/>
      <c r="B2" s="139"/>
      <c r="C2" s="257" t="s">
        <v>220</v>
      </c>
      <c r="D2" s="257"/>
      <c r="E2" s="257"/>
      <c r="F2" s="257"/>
      <c r="G2" s="257"/>
      <c r="H2" s="257"/>
      <c r="I2" s="257"/>
      <c r="J2" s="139"/>
    </row>
    <row r="3" spans="1:16" x14ac:dyDescent="0.2">
      <c r="A3" s="140"/>
      <c r="B3" s="140"/>
      <c r="C3" s="258" t="s">
        <v>18</v>
      </c>
      <c r="D3" s="258"/>
      <c r="E3" s="258"/>
      <c r="F3" s="258"/>
      <c r="G3" s="258"/>
      <c r="H3" s="258"/>
      <c r="I3" s="258"/>
      <c r="J3" s="140"/>
    </row>
    <row r="4" spans="1:16" x14ac:dyDescent="0.2">
      <c r="A4" s="140"/>
      <c r="B4" s="140"/>
      <c r="C4" s="261" t="s">
        <v>53</v>
      </c>
      <c r="D4" s="261"/>
      <c r="E4" s="261"/>
      <c r="F4" s="261"/>
      <c r="G4" s="261"/>
      <c r="H4" s="261"/>
      <c r="I4" s="261"/>
      <c r="J4" s="140"/>
    </row>
    <row r="5" spans="1:16" x14ac:dyDescent="0.2">
      <c r="A5" s="135"/>
      <c r="B5" s="135"/>
      <c r="C5" s="133" t="s">
        <v>5</v>
      </c>
      <c r="D5" s="259" t="str">
        <f>'Kops a'!D6</f>
        <v>Daudzdzīvokļu dzīvojamās ēkas vienkāršotā atjaunošana</v>
      </c>
      <c r="E5" s="259"/>
      <c r="F5" s="259"/>
      <c r="G5" s="259"/>
      <c r="H5" s="259"/>
      <c r="I5" s="259"/>
      <c r="J5" s="259"/>
      <c r="K5" s="259"/>
      <c r="L5" s="259"/>
      <c r="M5" s="141"/>
      <c r="N5" s="141"/>
      <c r="O5" s="141"/>
      <c r="P5" s="141"/>
    </row>
    <row r="6" spans="1:16" x14ac:dyDescent="0.2">
      <c r="A6" s="135"/>
      <c r="B6" s="135"/>
      <c r="C6" s="133" t="s">
        <v>6</v>
      </c>
      <c r="D6" s="259" t="str">
        <f>'Kops a'!D7</f>
        <v>Daudzdzīvokļu dzīvojamās ēkas vienkāršotā atjaunošana</v>
      </c>
      <c r="E6" s="259"/>
      <c r="F6" s="259"/>
      <c r="G6" s="259"/>
      <c r="H6" s="259"/>
      <c r="I6" s="259"/>
      <c r="J6" s="259"/>
      <c r="K6" s="259"/>
      <c r="L6" s="259"/>
      <c r="M6" s="141"/>
      <c r="N6" s="141"/>
      <c r="O6" s="141"/>
      <c r="P6" s="141"/>
    </row>
    <row r="7" spans="1:16" x14ac:dyDescent="0.2">
      <c r="A7" s="135"/>
      <c r="B7" s="135"/>
      <c r="C7" s="133" t="s">
        <v>7</v>
      </c>
      <c r="D7" s="259" t="str">
        <f>'Kops a'!D8</f>
        <v>Tirgus iela 2, Valmiera</v>
      </c>
      <c r="E7" s="259"/>
      <c r="F7" s="259"/>
      <c r="G7" s="259"/>
      <c r="H7" s="259"/>
      <c r="I7" s="259"/>
      <c r="J7" s="259"/>
      <c r="K7" s="259"/>
      <c r="L7" s="259"/>
      <c r="M7" s="141"/>
      <c r="N7" s="141"/>
      <c r="O7" s="141"/>
      <c r="P7" s="141"/>
    </row>
    <row r="8" spans="1:16" x14ac:dyDescent="0.2">
      <c r="A8" s="135"/>
      <c r="B8" s="135"/>
      <c r="C8" s="142" t="s">
        <v>21</v>
      </c>
      <c r="D8" s="259">
        <f>'Kops a'!D9</f>
        <v>0</v>
      </c>
      <c r="E8" s="259"/>
      <c r="F8" s="259"/>
      <c r="G8" s="259"/>
      <c r="H8" s="259"/>
      <c r="I8" s="259"/>
      <c r="J8" s="259"/>
      <c r="K8" s="259"/>
      <c r="L8" s="259"/>
      <c r="M8" s="141"/>
      <c r="N8" s="141"/>
      <c r="O8" s="141"/>
      <c r="P8" s="141"/>
    </row>
    <row r="9" spans="1:16" ht="11.25" customHeight="1" x14ac:dyDescent="0.2">
      <c r="A9" s="273" t="s">
        <v>402</v>
      </c>
      <c r="B9" s="273"/>
      <c r="C9" s="273"/>
      <c r="D9" s="273"/>
      <c r="E9" s="273"/>
      <c r="F9" s="273"/>
      <c r="G9" s="143"/>
      <c r="H9" s="143"/>
      <c r="I9" s="143"/>
      <c r="J9" s="262" t="s">
        <v>40</v>
      </c>
      <c r="K9" s="262"/>
      <c r="L9" s="262"/>
      <c r="M9" s="262"/>
      <c r="N9" s="253">
        <f>P112</f>
        <v>0</v>
      </c>
      <c r="O9" s="253"/>
      <c r="P9" s="143"/>
    </row>
    <row r="10" spans="1:16" x14ac:dyDescent="0.2">
      <c r="A10" s="184"/>
      <c r="B10" s="168"/>
      <c r="C10" s="142"/>
      <c r="D10" s="135"/>
      <c r="E10" s="135"/>
      <c r="F10" s="135"/>
      <c r="G10" s="135"/>
      <c r="H10" s="135"/>
      <c r="I10" s="135"/>
      <c r="J10" s="135"/>
      <c r="K10" s="135"/>
      <c r="L10" s="139"/>
      <c r="M10" s="139"/>
      <c r="O10" s="144"/>
      <c r="P10" s="145" t="str">
        <f>A118</f>
        <v>Tāme sastādīta 20__. gada __. _________</v>
      </c>
    </row>
    <row r="11" spans="1:16" ht="12" thickBot="1" x14ac:dyDescent="0.25">
      <c r="A11" s="184"/>
      <c r="B11" s="168"/>
      <c r="C11" s="142"/>
      <c r="D11" s="135"/>
      <c r="E11" s="135"/>
      <c r="F11" s="135"/>
      <c r="G11" s="135"/>
      <c r="H11" s="135"/>
      <c r="I11" s="135"/>
      <c r="J11" s="135"/>
      <c r="K11" s="135"/>
      <c r="L11" s="146"/>
      <c r="M11" s="146"/>
      <c r="N11" s="147"/>
      <c r="O11" s="137"/>
      <c r="P11" s="135"/>
    </row>
    <row r="12" spans="1:16" x14ac:dyDescent="0.2">
      <c r="A12" s="271" t="s">
        <v>24</v>
      </c>
      <c r="B12" s="264" t="s">
        <v>41</v>
      </c>
      <c r="C12" s="255" t="s">
        <v>42</v>
      </c>
      <c r="D12" s="267" t="s">
        <v>43</v>
      </c>
      <c r="E12" s="269" t="s">
        <v>44</v>
      </c>
      <c r="F12" s="254" t="s">
        <v>45</v>
      </c>
      <c r="G12" s="255"/>
      <c r="H12" s="255"/>
      <c r="I12" s="255"/>
      <c r="J12" s="255"/>
      <c r="K12" s="256"/>
      <c r="L12" s="254" t="s">
        <v>46</v>
      </c>
      <c r="M12" s="255"/>
      <c r="N12" s="255"/>
      <c r="O12" s="255"/>
      <c r="P12" s="256"/>
    </row>
    <row r="13" spans="1:16" ht="126.75" customHeight="1" thickBot="1" x14ac:dyDescent="0.25">
      <c r="A13" s="272"/>
      <c r="B13" s="265"/>
      <c r="C13" s="266"/>
      <c r="D13" s="268"/>
      <c r="E13" s="270"/>
      <c r="F13" s="148" t="s">
        <v>47</v>
      </c>
      <c r="G13" s="149" t="s">
        <v>48</v>
      </c>
      <c r="H13" s="149" t="s">
        <v>49</v>
      </c>
      <c r="I13" s="149" t="s">
        <v>50</v>
      </c>
      <c r="J13" s="149" t="s">
        <v>51</v>
      </c>
      <c r="K13" s="150" t="s">
        <v>52</v>
      </c>
      <c r="L13" s="148" t="s">
        <v>47</v>
      </c>
      <c r="M13" s="149" t="s">
        <v>49</v>
      </c>
      <c r="N13" s="149" t="s">
        <v>50</v>
      </c>
      <c r="O13" s="149" t="s">
        <v>51</v>
      </c>
      <c r="P13" s="150" t="s">
        <v>52</v>
      </c>
    </row>
    <row r="14" spans="1:16" x14ac:dyDescent="0.2">
      <c r="A14" s="131">
        <v>1</v>
      </c>
      <c r="B14" s="169"/>
      <c r="C14" s="170" t="s">
        <v>220</v>
      </c>
      <c r="D14" s="171"/>
      <c r="E14" s="129"/>
      <c r="F14" s="70"/>
      <c r="G14" s="67"/>
      <c r="H14" s="48">
        <f>ROUND(F14*G14,2)</f>
        <v>0</v>
      </c>
      <c r="I14" s="67"/>
      <c r="J14" s="67"/>
      <c r="K14" s="49">
        <f t="shared" ref="K14" si="0">SUM(H14:J14)</f>
        <v>0</v>
      </c>
      <c r="L14" s="151">
        <f t="shared" ref="L14:L45" si="1">ROUND(E14*F14,2)</f>
        <v>0</v>
      </c>
      <c r="M14" s="152">
        <f t="shared" ref="M14:M45" si="2">ROUND(H14*E14,2)</f>
        <v>0</v>
      </c>
      <c r="N14" s="152">
        <f t="shared" ref="N14:N45" si="3">ROUND(I14*E14,2)</f>
        <v>0</v>
      </c>
      <c r="O14" s="152">
        <f t="shared" ref="O14:O45" si="4">ROUND(J14*E14,2)</f>
        <v>0</v>
      </c>
      <c r="P14" s="153">
        <f t="shared" ref="P14:P45" si="5">SUM(M14:O14)</f>
        <v>0</v>
      </c>
    </row>
    <row r="15" spans="1:16" x14ac:dyDescent="0.2">
      <c r="A15" s="132">
        <v>2</v>
      </c>
      <c r="B15" s="172"/>
      <c r="C15" s="159" t="s">
        <v>221</v>
      </c>
      <c r="D15" s="158" t="s">
        <v>65</v>
      </c>
      <c r="E15" s="129">
        <v>1</v>
      </c>
      <c r="F15" s="70"/>
      <c r="G15" s="67"/>
      <c r="H15" s="48">
        <f t="shared" ref="H15:H78" si="6">ROUND(F15*G15,2)</f>
        <v>0</v>
      </c>
      <c r="I15" s="67"/>
      <c r="J15" s="67"/>
      <c r="K15" s="49">
        <f t="shared" ref="K15:K78" si="7">SUM(H15:J15)</f>
        <v>0</v>
      </c>
      <c r="L15" s="156">
        <f t="shared" si="1"/>
        <v>0</v>
      </c>
      <c r="M15" s="154">
        <f t="shared" si="2"/>
        <v>0</v>
      </c>
      <c r="N15" s="154">
        <f t="shared" si="3"/>
        <v>0</v>
      </c>
      <c r="O15" s="154">
        <f t="shared" si="4"/>
        <v>0</v>
      </c>
      <c r="P15" s="155">
        <f t="shared" si="5"/>
        <v>0</v>
      </c>
    </row>
    <row r="16" spans="1:16" ht="22.5" x14ac:dyDescent="0.2">
      <c r="A16" s="131">
        <v>3</v>
      </c>
      <c r="B16" s="172"/>
      <c r="C16" s="159" t="s">
        <v>357</v>
      </c>
      <c r="D16" s="158" t="s">
        <v>59</v>
      </c>
      <c r="E16" s="129">
        <v>700</v>
      </c>
      <c r="F16" s="70"/>
      <c r="G16" s="67"/>
      <c r="H16" s="48">
        <f t="shared" si="6"/>
        <v>0</v>
      </c>
      <c r="I16" s="67"/>
      <c r="J16" s="67"/>
      <c r="K16" s="49">
        <f t="shared" si="7"/>
        <v>0</v>
      </c>
      <c r="L16" s="156">
        <f t="shared" si="1"/>
        <v>0</v>
      </c>
      <c r="M16" s="154">
        <f t="shared" si="2"/>
        <v>0</v>
      </c>
      <c r="N16" s="154">
        <f t="shared" si="3"/>
        <v>0</v>
      </c>
      <c r="O16" s="154">
        <f t="shared" si="4"/>
        <v>0</v>
      </c>
      <c r="P16" s="155">
        <f t="shared" si="5"/>
        <v>0</v>
      </c>
    </row>
    <row r="17" spans="1:16" ht="22.5" x14ac:dyDescent="0.2">
      <c r="A17" s="132">
        <v>4</v>
      </c>
      <c r="B17" s="172"/>
      <c r="C17" s="159" t="s">
        <v>358</v>
      </c>
      <c r="D17" s="158" t="s">
        <v>59</v>
      </c>
      <c r="E17" s="129">
        <v>4</v>
      </c>
      <c r="F17" s="70"/>
      <c r="G17" s="67"/>
      <c r="H17" s="48">
        <f t="shared" si="6"/>
        <v>0</v>
      </c>
      <c r="I17" s="67"/>
      <c r="J17" s="67"/>
      <c r="K17" s="49">
        <f t="shared" si="7"/>
        <v>0</v>
      </c>
      <c r="L17" s="156">
        <f t="shared" si="1"/>
        <v>0</v>
      </c>
      <c r="M17" s="154">
        <f t="shared" si="2"/>
        <v>0</v>
      </c>
      <c r="N17" s="154">
        <f t="shared" si="3"/>
        <v>0</v>
      </c>
      <c r="O17" s="154">
        <f t="shared" si="4"/>
        <v>0</v>
      </c>
      <c r="P17" s="155">
        <f t="shared" si="5"/>
        <v>0</v>
      </c>
    </row>
    <row r="18" spans="1:16" ht="22.5" x14ac:dyDescent="0.2">
      <c r="A18" s="131">
        <v>5</v>
      </c>
      <c r="B18" s="172"/>
      <c r="C18" s="159" t="s">
        <v>359</v>
      </c>
      <c r="D18" s="158" t="s">
        <v>59</v>
      </c>
      <c r="E18" s="129">
        <v>1</v>
      </c>
      <c r="F18" s="70"/>
      <c r="G18" s="67"/>
      <c r="H18" s="48">
        <f t="shared" si="6"/>
        <v>0</v>
      </c>
      <c r="I18" s="67"/>
      <c r="J18" s="67"/>
      <c r="K18" s="49">
        <f t="shared" si="7"/>
        <v>0</v>
      </c>
      <c r="L18" s="156">
        <f t="shared" si="1"/>
        <v>0</v>
      </c>
      <c r="M18" s="154">
        <f t="shared" si="2"/>
        <v>0</v>
      </c>
      <c r="N18" s="154">
        <f t="shared" si="3"/>
        <v>0</v>
      </c>
      <c r="O18" s="154">
        <f t="shared" si="4"/>
        <v>0</v>
      </c>
      <c r="P18" s="155">
        <f t="shared" si="5"/>
        <v>0</v>
      </c>
    </row>
    <row r="19" spans="1:16" ht="22.5" x14ac:dyDescent="0.2">
      <c r="A19" s="132">
        <v>6</v>
      </c>
      <c r="B19" s="172"/>
      <c r="C19" s="159" t="s">
        <v>360</v>
      </c>
      <c r="D19" s="158" t="s">
        <v>59</v>
      </c>
      <c r="E19" s="129">
        <v>50</v>
      </c>
      <c r="F19" s="70"/>
      <c r="G19" s="67"/>
      <c r="H19" s="48">
        <f t="shared" si="6"/>
        <v>0</v>
      </c>
      <c r="I19" s="67"/>
      <c r="J19" s="67"/>
      <c r="K19" s="49">
        <f t="shared" si="7"/>
        <v>0</v>
      </c>
      <c r="L19" s="156">
        <f t="shared" si="1"/>
        <v>0</v>
      </c>
      <c r="M19" s="154">
        <f t="shared" si="2"/>
        <v>0</v>
      </c>
      <c r="N19" s="154">
        <f t="shared" si="3"/>
        <v>0</v>
      </c>
      <c r="O19" s="154">
        <f t="shared" si="4"/>
        <v>0</v>
      </c>
      <c r="P19" s="155">
        <f t="shared" si="5"/>
        <v>0</v>
      </c>
    </row>
    <row r="20" spans="1:16" ht="22.5" x14ac:dyDescent="0.2">
      <c r="A20" s="131">
        <v>7</v>
      </c>
      <c r="B20" s="172"/>
      <c r="C20" s="159" t="s">
        <v>361</v>
      </c>
      <c r="D20" s="158" t="s">
        <v>59</v>
      </c>
      <c r="E20" s="129">
        <v>10</v>
      </c>
      <c r="F20" s="70"/>
      <c r="G20" s="67"/>
      <c r="H20" s="48">
        <f t="shared" si="6"/>
        <v>0</v>
      </c>
      <c r="I20" s="67"/>
      <c r="J20" s="67"/>
      <c r="K20" s="49">
        <f t="shared" si="7"/>
        <v>0</v>
      </c>
      <c r="L20" s="156">
        <f t="shared" si="1"/>
        <v>0</v>
      </c>
      <c r="M20" s="154">
        <f t="shared" si="2"/>
        <v>0</v>
      </c>
      <c r="N20" s="154">
        <f t="shared" si="3"/>
        <v>0</v>
      </c>
      <c r="O20" s="154">
        <f t="shared" si="4"/>
        <v>0</v>
      </c>
      <c r="P20" s="155">
        <f t="shared" si="5"/>
        <v>0</v>
      </c>
    </row>
    <row r="21" spans="1:16" ht="22.5" x14ac:dyDescent="0.2">
      <c r="A21" s="132">
        <v>8</v>
      </c>
      <c r="B21" s="172"/>
      <c r="C21" s="159" t="s">
        <v>362</v>
      </c>
      <c r="D21" s="158" t="s">
        <v>61</v>
      </c>
      <c r="E21" s="129">
        <v>548</v>
      </c>
      <c r="F21" s="70"/>
      <c r="G21" s="67"/>
      <c r="H21" s="48">
        <f t="shared" si="6"/>
        <v>0</v>
      </c>
      <c r="I21" s="67"/>
      <c r="J21" s="67"/>
      <c r="K21" s="49">
        <f t="shared" si="7"/>
        <v>0</v>
      </c>
      <c r="L21" s="156">
        <f t="shared" si="1"/>
        <v>0</v>
      </c>
      <c r="M21" s="154">
        <f t="shared" si="2"/>
        <v>0</v>
      </c>
      <c r="N21" s="154">
        <f t="shared" si="3"/>
        <v>0</v>
      </c>
      <c r="O21" s="154">
        <f t="shared" si="4"/>
        <v>0</v>
      </c>
      <c r="P21" s="155">
        <f t="shared" si="5"/>
        <v>0</v>
      </c>
    </row>
    <row r="22" spans="1:16" ht="22.5" x14ac:dyDescent="0.2">
      <c r="A22" s="131">
        <v>9</v>
      </c>
      <c r="B22" s="172"/>
      <c r="C22" s="159" t="s">
        <v>363</v>
      </c>
      <c r="D22" s="158" t="s">
        <v>61</v>
      </c>
      <c r="E22" s="129">
        <v>8</v>
      </c>
      <c r="F22" s="70"/>
      <c r="G22" s="67"/>
      <c r="H22" s="48">
        <f t="shared" si="6"/>
        <v>0</v>
      </c>
      <c r="I22" s="67"/>
      <c r="J22" s="67"/>
      <c r="K22" s="49">
        <f t="shared" si="7"/>
        <v>0</v>
      </c>
      <c r="L22" s="156">
        <f t="shared" si="1"/>
        <v>0</v>
      </c>
      <c r="M22" s="154">
        <f t="shared" si="2"/>
        <v>0</v>
      </c>
      <c r="N22" s="154">
        <f t="shared" si="3"/>
        <v>0</v>
      </c>
      <c r="O22" s="154">
        <f t="shared" si="4"/>
        <v>0</v>
      </c>
      <c r="P22" s="155">
        <f t="shared" si="5"/>
        <v>0</v>
      </c>
    </row>
    <row r="23" spans="1:16" ht="22.5" x14ac:dyDescent="0.2">
      <c r="A23" s="132">
        <v>10</v>
      </c>
      <c r="B23" s="172"/>
      <c r="C23" s="159" t="s">
        <v>364</v>
      </c>
      <c r="D23" s="158" t="s">
        <v>61</v>
      </c>
      <c r="E23" s="129">
        <v>6</v>
      </c>
      <c r="F23" s="70"/>
      <c r="G23" s="67"/>
      <c r="H23" s="48">
        <f t="shared" si="6"/>
        <v>0</v>
      </c>
      <c r="I23" s="67"/>
      <c r="J23" s="67"/>
      <c r="K23" s="49">
        <f t="shared" si="7"/>
        <v>0</v>
      </c>
      <c r="L23" s="156">
        <f t="shared" si="1"/>
        <v>0</v>
      </c>
      <c r="M23" s="154">
        <f t="shared" si="2"/>
        <v>0</v>
      </c>
      <c r="N23" s="154">
        <f t="shared" si="3"/>
        <v>0</v>
      </c>
      <c r="O23" s="154">
        <f t="shared" si="4"/>
        <v>0</v>
      </c>
      <c r="P23" s="155">
        <f t="shared" si="5"/>
        <v>0</v>
      </c>
    </row>
    <row r="24" spans="1:16" ht="22.5" x14ac:dyDescent="0.2">
      <c r="A24" s="131">
        <v>11</v>
      </c>
      <c r="B24" s="172"/>
      <c r="C24" s="159" t="s">
        <v>365</v>
      </c>
      <c r="D24" s="158" t="s">
        <v>61</v>
      </c>
      <c r="E24" s="129">
        <v>58</v>
      </c>
      <c r="F24" s="70"/>
      <c r="G24" s="67"/>
      <c r="H24" s="48">
        <f t="shared" si="6"/>
        <v>0</v>
      </c>
      <c r="I24" s="67"/>
      <c r="J24" s="67"/>
      <c r="K24" s="49">
        <f t="shared" si="7"/>
        <v>0</v>
      </c>
      <c r="L24" s="156">
        <f t="shared" si="1"/>
        <v>0</v>
      </c>
      <c r="M24" s="154">
        <f t="shared" si="2"/>
        <v>0</v>
      </c>
      <c r="N24" s="154">
        <f t="shared" si="3"/>
        <v>0</v>
      </c>
      <c r="O24" s="154">
        <f t="shared" si="4"/>
        <v>0</v>
      </c>
      <c r="P24" s="155">
        <f t="shared" si="5"/>
        <v>0</v>
      </c>
    </row>
    <row r="25" spans="1:16" ht="22.5" x14ac:dyDescent="0.2">
      <c r="A25" s="132">
        <v>12</v>
      </c>
      <c r="B25" s="172"/>
      <c r="C25" s="159" t="s">
        <v>366</v>
      </c>
      <c r="D25" s="158" t="s">
        <v>61</v>
      </c>
      <c r="E25" s="129">
        <v>9</v>
      </c>
      <c r="F25" s="70"/>
      <c r="G25" s="67"/>
      <c r="H25" s="48">
        <f t="shared" si="6"/>
        <v>0</v>
      </c>
      <c r="I25" s="67"/>
      <c r="J25" s="67"/>
      <c r="K25" s="49">
        <f t="shared" si="7"/>
        <v>0</v>
      </c>
      <c r="L25" s="156">
        <f t="shared" si="1"/>
        <v>0</v>
      </c>
      <c r="M25" s="154">
        <f t="shared" si="2"/>
        <v>0</v>
      </c>
      <c r="N25" s="154">
        <f t="shared" si="3"/>
        <v>0</v>
      </c>
      <c r="O25" s="154">
        <f t="shared" si="4"/>
        <v>0</v>
      </c>
      <c r="P25" s="155">
        <f t="shared" si="5"/>
        <v>0</v>
      </c>
    </row>
    <row r="26" spans="1:16" ht="22.5" x14ac:dyDescent="0.2">
      <c r="A26" s="131">
        <v>13</v>
      </c>
      <c r="B26" s="172"/>
      <c r="C26" s="159" t="s">
        <v>367</v>
      </c>
      <c r="D26" s="158" t="s">
        <v>61</v>
      </c>
      <c r="E26" s="129">
        <v>13</v>
      </c>
      <c r="F26" s="70"/>
      <c r="G26" s="67"/>
      <c r="H26" s="48">
        <f t="shared" si="6"/>
        <v>0</v>
      </c>
      <c r="I26" s="67"/>
      <c r="J26" s="67"/>
      <c r="K26" s="49">
        <f t="shared" si="7"/>
        <v>0</v>
      </c>
      <c r="L26" s="156">
        <f t="shared" si="1"/>
        <v>0</v>
      </c>
      <c r="M26" s="154">
        <f t="shared" si="2"/>
        <v>0</v>
      </c>
      <c r="N26" s="154">
        <f t="shared" si="3"/>
        <v>0</v>
      </c>
      <c r="O26" s="154">
        <f t="shared" si="4"/>
        <v>0</v>
      </c>
      <c r="P26" s="155">
        <f t="shared" si="5"/>
        <v>0</v>
      </c>
    </row>
    <row r="27" spans="1:16" ht="22.5" x14ac:dyDescent="0.2">
      <c r="A27" s="132">
        <v>14</v>
      </c>
      <c r="B27" s="172"/>
      <c r="C27" s="159" t="s">
        <v>368</v>
      </c>
      <c r="D27" s="158" t="s">
        <v>61</v>
      </c>
      <c r="E27" s="129">
        <v>12</v>
      </c>
      <c r="F27" s="70"/>
      <c r="G27" s="67"/>
      <c r="H27" s="48">
        <f t="shared" si="6"/>
        <v>0</v>
      </c>
      <c r="I27" s="67"/>
      <c r="J27" s="67"/>
      <c r="K27" s="49">
        <f t="shared" si="7"/>
        <v>0</v>
      </c>
      <c r="L27" s="156">
        <f t="shared" si="1"/>
        <v>0</v>
      </c>
      <c r="M27" s="154">
        <f t="shared" si="2"/>
        <v>0</v>
      </c>
      <c r="N27" s="154">
        <f t="shared" si="3"/>
        <v>0</v>
      </c>
      <c r="O27" s="154">
        <f t="shared" si="4"/>
        <v>0</v>
      </c>
      <c r="P27" s="155">
        <f t="shared" si="5"/>
        <v>0</v>
      </c>
    </row>
    <row r="28" spans="1:16" ht="22.5" x14ac:dyDescent="0.2">
      <c r="A28" s="131">
        <v>15</v>
      </c>
      <c r="B28" s="172"/>
      <c r="C28" s="159" t="s">
        <v>369</v>
      </c>
      <c r="D28" s="158" t="s">
        <v>61</v>
      </c>
      <c r="E28" s="129">
        <v>2</v>
      </c>
      <c r="F28" s="70"/>
      <c r="G28" s="67"/>
      <c r="H28" s="48">
        <f t="shared" si="6"/>
        <v>0</v>
      </c>
      <c r="I28" s="67"/>
      <c r="J28" s="67"/>
      <c r="K28" s="49">
        <f t="shared" si="7"/>
        <v>0</v>
      </c>
      <c r="L28" s="156">
        <f t="shared" si="1"/>
        <v>0</v>
      </c>
      <c r="M28" s="154">
        <f t="shared" si="2"/>
        <v>0</v>
      </c>
      <c r="N28" s="154">
        <f t="shared" si="3"/>
        <v>0</v>
      </c>
      <c r="O28" s="154">
        <f t="shared" si="4"/>
        <v>0</v>
      </c>
      <c r="P28" s="155">
        <f t="shared" si="5"/>
        <v>0</v>
      </c>
    </row>
    <row r="29" spans="1:16" ht="22.5" x14ac:dyDescent="0.2">
      <c r="A29" s="132">
        <v>16</v>
      </c>
      <c r="B29" s="172"/>
      <c r="C29" s="159" t="s">
        <v>370</v>
      </c>
      <c r="D29" s="158" t="s">
        <v>61</v>
      </c>
      <c r="E29" s="129">
        <v>4</v>
      </c>
      <c r="F29" s="70"/>
      <c r="G29" s="67"/>
      <c r="H29" s="48">
        <f t="shared" si="6"/>
        <v>0</v>
      </c>
      <c r="I29" s="67"/>
      <c r="J29" s="67"/>
      <c r="K29" s="49">
        <f t="shared" si="7"/>
        <v>0</v>
      </c>
      <c r="L29" s="156">
        <f t="shared" si="1"/>
        <v>0</v>
      </c>
      <c r="M29" s="154">
        <f t="shared" si="2"/>
        <v>0</v>
      </c>
      <c r="N29" s="154">
        <f t="shared" si="3"/>
        <v>0</v>
      </c>
      <c r="O29" s="154">
        <f t="shared" si="4"/>
        <v>0</v>
      </c>
      <c r="P29" s="155">
        <f t="shared" si="5"/>
        <v>0</v>
      </c>
    </row>
    <row r="30" spans="1:16" ht="22.5" x14ac:dyDescent="0.2">
      <c r="A30" s="131">
        <v>17</v>
      </c>
      <c r="B30" s="172"/>
      <c r="C30" s="159" t="s">
        <v>371</v>
      </c>
      <c r="D30" s="158" t="s">
        <v>61</v>
      </c>
      <c r="E30" s="129">
        <v>4</v>
      </c>
      <c r="F30" s="70"/>
      <c r="G30" s="67"/>
      <c r="H30" s="48">
        <f t="shared" si="6"/>
        <v>0</v>
      </c>
      <c r="I30" s="67"/>
      <c r="J30" s="67"/>
      <c r="K30" s="49">
        <f t="shared" si="7"/>
        <v>0</v>
      </c>
      <c r="L30" s="156">
        <f t="shared" si="1"/>
        <v>0</v>
      </c>
      <c r="M30" s="154">
        <f t="shared" si="2"/>
        <v>0</v>
      </c>
      <c r="N30" s="154">
        <f t="shared" si="3"/>
        <v>0</v>
      </c>
      <c r="O30" s="154">
        <f t="shared" si="4"/>
        <v>0</v>
      </c>
      <c r="P30" s="155">
        <f t="shared" si="5"/>
        <v>0</v>
      </c>
    </row>
    <row r="31" spans="1:16" ht="22.5" x14ac:dyDescent="0.2">
      <c r="A31" s="132">
        <v>18</v>
      </c>
      <c r="B31" s="172"/>
      <c r="C31" s="159" t="s">
        <v>372</v>
      </c>
      <c r="D31" s="158" t="s">
        <v>61</v>
      </c>
      <c r="E31" s="129">
        <v>4</v>
      </c>
      <c r="F31" s="70"/>
      <c r="G31" s="67"/>
      <c r="H31" s="48">
        <f t="shared" si="6"/>
        <v>0</v>
      </c>
      <c r="I31" s="67"/>
      <c r="J31" s="67"/>
      <c r="K31" s="49">
        <f t="shared" si="7"/>
        <v>0</v>
      </c>
      <c r="L31" s="156">
        <f t="shared" si="1"/>
        <v>0</v>
      </c>
      <c r="M31" s="154">
        <f t="shared" si="2"/>
        <v>0</v>
      </c>
      <c r="N31" s="154">
        <f t="shared" si="3"/>
        <v>0</v>
      </c>
      <c r="O31" s="154">
        <f t="shared" si="4"/>
        <v>0</v>
      </c>
      <c r="P31" s="155">
        <f t="shared" si="5"/>
        <v>0</v>
      </c>
    </row>
    <row r="32" spans="1:16" ht="33.75" x14ac:dyDescent="0.2">
      <c r="A32" s="131">
        <v>19</v>
      </c>
      <c r="B32" s="172"/>
      <c r="C32" s="159" t="s">
        <v>373</v>
      </c>
      <c r="D32" s="158" t="s">
        <v>61</v>
      </c>
      <c r="E32" s="129">
        <v>7</v>
      </c>
      <c r="F32" s="70"/>
      <c r="G32" s="67"/>
      <c r="H32" s="48">
        <f t="shared" si="6"/>
        <v>0</v>
      </c>
      <c r="I32" s="67"/>
      <c r="J32" s="67"/>
      <c r="K32" s="49">
        <f t="shared" si="7"/>
        <v>0</v>
      </c>
      <c r="L32" s="156">
        <f t="shared" si="1"/>
        <v>0</v>
      </c>
      <c r="M32" s="154">
        <f t="shared" si="2"/>
        <v>0</v>
      </c>
      <c r="N32" s="154">
        <f t="shared" si="3"/>
        <v>0</v>
      </c>
      <c r="O32" s="154">
        <f t="shared" si="4"/>
        <v>0</v>
      </c>
      <c r="P32" s="155">
        <f t="shared" si="5"/>
        <v>0</v>
      </c>
    </row>
    <row r="33" spans="1:16" ht="33.75" x14ac:dyDescent="0.2">
      <c r="A33" s="132">
        <v>20</v>
      </c>
      <c r="B33" s="172"/>
      <c r="C33" s="159" t="s">
        <v>374</v>
      </c>
      <c r="D33" s="158" t="s">
        <v>61</v>
      </c>
      <c r="E33" s="129">
        <v>2</v>
      </c>
      <c r="F33" s="70"/>
      <c r="G33" s="67"/>
      <c r="H33" s="48">
        <f t="shared" si="6"/>
        <v>0</v>
      </c>
      <c r="I33" s="67"/>
      <c r="J33" s="67"/>
      <c r="K33" s="49">
        <f t="shared" si="7"/>
        <v>0</v>
      </c>
      <c r="L33" s="156">
        <f t="shared" si="1"/>
        <v>0</v>
      </c>
      <c r="M33" s="154">
        <f t="shared" si="2"/>
        <v>0</v>
      </c>
      <c r="N33" s="154">
        <f t="shared" si="3"/>
        <v>0</v>
      </c>
      <c r="O33" s="154">
        <f t="shared" si="4"/>
        <v>0</v>
      </c>
      <c r="P33" s="155">
        <f t="shared" si="5"/>
        <v>0</v>
      </c>
    </row>
    <row r="34" spans="1:16" ht="33.75" x14ac:dyDescent="0.2">
      <c r="A34" s="131">
        <v>21</v>
      </c>
      <c r="B34" s="172"/>
      <c r="C34" s="159" t="s">
        <v>375</v>
      </c>
      <c r="D34" s="158" t="s">
        <v>61</v>
      </c>
      <c r="E34" s="129">
        <v>5</v>
      </c>
      <c r="F34" s="70"/>
      <c r="G34" s="67"/>
      <c r="H34" s="48">
        <f t="shared" si="6"/>
        <v>0</v>
      </c>
      <c r="I34" s="67"/>
      <c r="J34" s="67"/>
      <c r="K34" s="49">
        <f t="shared" si="7"/>
        <v>0</v>
      </c>
      <c r="L34" s="156">
        <f t="shared" si="1"/>
        <v>0</v>
      </c>
      <c r="M34" s="154">
        <f t="shared" si="2"/>
        <v>0</v>
      </c>
      <c r="N34" s="154">
        <f t="shared" si="3"/>
        <v>0</v>
      </c>
      <c r="O34" s="154">
        <f t="shared" si="4"/>
        <v>0</v>
      </c>
      <c r="P34" s="155">
        <f t="shared" si="5"/>
        <v>0</v>
      </c>
    </row>
    <row r="35" spans="1:16" ht="33.75" x14ac:dyDescent="0.2">
      <c r="A35" s="132">
        <v>22</v>
      </c>
      <c r="B35" s="172"/>
      <c r="C35" s="159" t="s">
        <v>376</v>
      </c>
      <c r="D35" s="158" t="s">
        <v>61</v>
      </c>
      <c r="E35" s="129">
        <v>7</v>
      </c>
      <c r="F35" s="70"/>
      <c r="G35" s="67"/>
      <c r="H35" s="48">
        <f t="shared" si="6"/>
        <v>0</v>
      </c>
      <c r="I35" s="67"/>
      <c r="J35" s="67"/>
      <c r="K35" s="49">
        <f t="shared" si="7"/>
        <v>0</v>
      </c>
      <c r="L35" s="156">
        <f t="shared" si="1"/>
        <v>0</v>
      </c>
      <c r="M35" s="154">
        <f t="shared" si="2"/>
        <v>0</v>
      </c>
      <c r="N35" s="154">
        <f t="shared" si="3"/>
        <v>0</v>
      </c>
      <c r="O35" s="154">
        <f t="shared" si="4"/>
        <v>0</v>
      </c>
      <c r="P35" s="155">
        <f t="shared" si="5"/>
        <v>0</v>
      </c>
    </row>
    <row r="36" spans="1:16" ht="33.75" x14ac:dyDescent="0.2">
      <c r="A36" s="131">
        <v>23</v>
      </c>
      <c r="B36" s="172"/>
      <c r="C36" s="159" t="s">
        <v>377</v>
      </c>
      <c r="D36" s="158" t="s">
        <v>61</v>
      </c>
      <c r="E36" s="129">
        <v>9</v>
      </c>
      <c r="F36" s="70"/>
      <c r="G36" s="67"/>
      <c r="H36" s="48">
        <f t="shared" si="6"/>
        <v>0</v>
      </c>
      <c r="I36" s="67"/>
      <c r="J36" s="67"/>
      <c r="K36" s="49">
        <f t="shared" si="7"/>
        <v>0</v>
      </c>
      <c r="L36" s="156">
        <f t="shared" si="1"/>
        <v>0</v>
      </c>
      <c r="M36" s="154">
        <f t="shared" si="2"/>
        <v>0</v>
      </c>
      <c r="N36" s="154">
        <f t="shared" si="3"/>
        <v>0</v>
      </c>
      <c r="O36" s="154">
        <f t="shared" si="4"/>
        <v>0</v>
      </c>
      <c r="P36" s="155">
        <f t="shared" si="5"/>
        <v>0</v>
      </c>
    </row>
    <row r="37" spans="1:16" ht="33.75" x14ac:dyDescent="0.2">
      <c r="A37" s="132">
        <v>24</v>
      </c>
      <c r="B37" s="172"/>
      <c r="C37" s="159" t="s">
        <v>378</v>
      </c>
      <c r="D37" s="158" t="s">
        <v>61</v>
      </c>
      <c r="E37" s="129">
        <v>4</v>
      </c>
      <c r="F37" s="70"/>
      <c r="G37" s="67"/>
      <c r="H37" s="48">
        <f t="shared" si="6"/>
        <v>0</v>
      </c>
      <c r="I37" s="67"/>
      <c r="J37" s="67"/>
      <c r="K37" s="49">
        <f t="shared" si="7"/>
        <v>0</v>
      </c>
      <c r="L37" s="156">
        <f t="shared" si="1"/>
        <v>0</v>
      </c>
      <c r="M37" s="154">
        <f t="shared" si="2"/>
        <v>0</v>
      </c>
      <c r="N37" s="154">
        <f t="shared" si="3"/>
        <v>0</v>
      </c>
      <c r="O37" s="154">
        <f t="shared" si="4"/>
        <v>0</v>
      </c>
      <c r="P37" s="155">
        <f t="shared" si="5"/>
        <v>0</v>
      </c>
    </row>
    <row r="38" spans="1:16" ht="33.75" x14ac:dyDescent="0.2">
      <c r="A38" s="131">
        <v>25</v>
      </c>
      <c r="B38" s="172"/>
      <c r="C38" s="159" t="s">
        <v>379</v>
      </c>
      <c r="D38" s="158" t="s">
        <v>61</v>
      </c>
      <c r="E38" s="129">
        <v>14</v>
      </c>
      <c r="F38" s="70"/>
      <c r="G38" s="67"/>
      <c r="H38" s="48">
        <f t="shared" si="6"/>
        <v>0</v>
      </c>
      <c r="I38" s="67"/>
      <c r="J38" s="67"/>
      <c r="K38" s="49">
        <f t="shared" si="7"/>
        <v>0</v>
      </c>
      <c r="L38" s="156">
        <f t="shared" si="1"/>
        <v>0</v>
      </c>
      <c r="M38" s="154">
        <f t="shared" si="2"/>
        <v>0</v>
      </c>
      <c r="N38" s="154">
        <f t="shared" si="3"/>
        <v>0</v>
      </c>
      <c r="O38" s="154">
        <f t="shared" si="4"/>
        <v>0</v>
      </c>
      <c r="P38" s="155">
        <f t="shared" si="5"/>
        <v>0</v>
      </c>
    </row>
    <row r="39" spans="1:16" x14ac:dyDescent="0.2">
      <c r="A39" s="132">
        <v>26</v>
      </c>
      <c r="B39" s="172"/>
      <c r="C39" s="159" t="s">
        <v>222</v>
      </c>
      <c r="D39" s="158" t="s">
        <v>61</v>
      </c>
      <c r="E39" s="129">
        <v>46</v>
      </c>
      <c r="F39" s="70"/>
      <c r="G39" s="67"/>
      <c r="H39" s="48">
        <f t="shared" si="6"/>
        <v>0</v>
      </c>
      <c r="I39" s="67"/>
      <c r="J39" s="67"/>
      <c r="K39" s="49">
        <f t="shared" si="7"/>
        <v>0</v>
      </c>
      <c r="L39" s="156">
        <f t="shared" si="1"/>
        <v>0</v>
      </c>
      <c r="M39" s="154">
        <f t="shared" si="2"/>
        <v>0</v>
      </c>
      <c r="N39" s="154">
        <f t="shared" si="3"/>
        <v>0</v>
      </c>
      <c r="O39" s="154">
        <f t="shared" si="4"/>
        <v>0</v>
      </c>
      <c r="P39" s="155">
        <f t="shared" si="5"/>
        <v>0</v>
      </c>
    </row>
    <row r="40" spans="1:16" ht="22.5" x14ac:dyDescent="0.2">
      <c r="A40" s="131">
        <v>27</v>
      </c>
      <c r="B40" s="172"/>
      <c r="C40" s="159" t="s">
        <v>380</v>
      </c>
      <c r="D40" s="158" t="s">
        <v>61</v>
      </c>
      <c r="E40" s="129">
        <v>48</v>
      </c>
      <c r="F40" s="70"/>
      <c r="G40" s="67"/>
      <c r="H40" s="48">
        <f t="shared" si="6"/>
        <v>0</v>
      </c>
      <c r="I40" s="67"/>
      <c r="J40" s="67"/>
      <c r="K40" s="49">
        <f t="shared" si="7"/>
        <v>0</v>
      </c>
      <c r="L40" s="156">
        <f t="shared" si="1"/>
        <v>0</v>
      </c>
      <c r="M40" s="154">
        <f t="shared" si="2"/>
        <v>0</v>
      </c>
      <c r="N40" s="154">
        <f t="shared" si="3"/>
        <v>0</v>
      </c>
      <c r="O40" s="154">
        <f t="shared" si="4"/>
        <v>0</v>
      </c>
      <c r="P40" s="155">
        <f t="shared" si="5"/>
        <v>0</v>
      </c>
    </row>
    <row r="41" spans="1:16" x14ac:dyDescent="0.2">
      <c r="A41" s="132">
        <v>28</v>
      </c>
      <c r="B41" s="172"/>
      <c r="C41" s="159" t="s">
        <v>223</v>
      </c>
      <c r="D41" s="158" t="s">
        <v>61</v>
      </c>
      <c r="E41" s="129">
        <v>48</v>
      </c>
      <c r="F41" s="70"/>
      <c r="G41" s="67"/>
      <c r="H41" s="48">
        <f t="shared" si="6"/>
        <v>0</v>
      </c>
      <c r="I41" s="67"/>
      <c r="J41" s="67"/>
      <c r="K41" s="49">
        <f t="shared" si="7"/>
        <v>0</v>
      </c>
      <c r="L41" s="156">
        <f t="shared" si="1"/>
        <v>0</v>
      </c>
      <c r="M41" s="154">
        <f t="shared" si="2"/>
        <v>0</v>
      </c>
      <c r="N41" s="154">
        <f t="shared" si="3"/>
        <v>0</v>
      </c>
      <c r="O41" s="154">
        <f t="shared" si="4"/>
        <v>0</v>
      </c>
      <c r="P41" s="155">
        <f t="shared" si="5"/>
        <v>0</v>
      </c>
    </row>
    <row r="42" spans="1:16" x14ac:dyDescent="0.2">
      <c r="A42" s="131">
        <v>29</v>
      </c>
      <c r="B42" s="172"/>
      <c r="C42" s="159" t="s">
        <v>224</v>
      </c>
      <c r="D42" s="158" t="s">
        <v>61</v>
      </c>
      <c r="E42" s="129">
        <v>46</v>
      </c>
      <c r="F42" s="70"/>
      <c r="G42" s="67"/>
      <c r="H42" s="48">
        <f t="shared" si="6"/>
        <v>0</v>
      </c>
      <c r="I42" s="67"/>
      <c r="J42" s="67"/>
      <c r="K42" s="49">
        <f t="shared" si="7"/>
        <v>0</v>
      </c>
      <c r="L42" s="156">
        <f t="shared" si="1"/>
        <v>0</v>
      </c>
      <c r="M42" s="154">
        <f t="shared" si="2"/>
        <v>0</v>
      </c>
      <c r="N42" s="154">
        <f t="shared" si="3"/>
        <v>0</v>
      </c>
      <c r="O42" s="154">
        <f t="shared" si="4"/>
        <v>0</v>
      </c>
      <c r="P42" s="155">
        <f t="shared" si="5"/>
        <v>0</v>
      </c>
    </row>
    <row r="43" spans="1:16" x14ac:dyDescent="0.2">
      <c r="A43" s="132">
        <v>30</v>
      </c>
      <c r="B43" s="172"/>
      <c r="C43" s="159" t="s">
        <v>225</v>
      </c>
      <c r="D43" s="158" t="s">
        <v>61</v>
      </c>
      <c r="E43" s="129">
        <v>66</v>
      </c>
      <c r="F43" s="70"/>
      <c r="G43" s="67"/>
      <c r="H43" s="48">
        <f t="shared" si="6"/>
        <v>0</v>
      </c>
      <c r="I43" s="67"/>
      <c r="J43" s="67"/>
      <c r="K43" s="49">
        <f t="shared" si="7"/>
        <v>0</v>
      </c>
      <c r="L43" s="156">
        <f t="shared" si="1"/>
        <v>0</v>
      </c>
      <c r="M43" s="154">
        <f t="shared" si="2"/>
        <v>0</v>
      </c>
      <c r="N43" s="154">
        <f t="shared" si="3"/>
        <v>0</v>
      </c>
      <c r="O43" s="154">
        <f t="shared" si="4"/>
        <v>0</v>
      </c>
      <c r="P43" s="155">
        <f t="shared" si="5"/>
        <v>0</v>
      </c>
    </row>
    <row r="44" spans="1:16" x14ac:dyDescent="0.2">
      <c r="A44" s="131">
        <v>31</v>
      </c>
      <c r="B44" s="172"/>
      <c r="C44" s="159" t="s">
        <v>226</v>
      </c>
      <c r="D44" s="158" t="s">
        <v>61</v>
      </c>
      <c r="E44" s="129">
        <v>2</v>
      </c>
      <c r="F44" s="70"/>
      <c r="G44" s="67"/>
      <c r="H44" s="48">
        <f t="shared" si="6"/>
        <v>0</v>
      </c>
      <c r="I44" s="67"/>
      <c r="J44" s="67"/>
      <c r="K44" s="49">
        <f t="shared" si="7"/>
        <v>0</v>
      </c>
      <c r="L44" s="156">
        <f t="shared" si="1"/>
        <v>0</v>
      </c>
      <c r="M44" s="154">
        <f t="shared" si="2"/>
        <v>0</v>
      </c>
      <c r="N44" s="154">
        <f t="shared" si="3"/>
        <v>0</v>
      </c>
      <c r="O44" s="154">
        <f t="shared" si="4"/>
        <v>0</v>
      </c>
      <c r="P44" s="155">
        <f t="shared" si="5"/>
        <v>0</v>
      </c>
    </row>
    <row r="45" spans="1:16" x14ac:dyDescent="0.2">
      <c r="A45" s="132">
        <v>32</v>
      </c>
      <c r="B45" s="172"/>
      <c r="C45" s="159" t="s">
        <v>227</v>
      </c>
      <c r="D45" s="158" t="s">
        <v>61</v>
      </c>
      <c r="E45" s="129">
        <v>2</v>
      </c>
      <c r="F45" s="70"/>
      <c r="G45" s="67"/>
      <c r="H45" s="48">
        <f t="shared" si="6"/>
        <v>0</v>
      </c>
      <c r="I45" s="67"/>
      <c r="J45" s="67"/>
      <c r="K45" s="49">
        <f t="shared" si="7"/>
        <v>0</v>
      </c>
      <c r="L45" s="156">
        <f t="shared" si="1"/>
        <v>0</v>
      </c>
      <c r="M45" s="154">
        <f t="shared" si="2"/>
        <v>0</v>
      </c>
      <c r="N45" s="154">
        <f t="shared" si="3"/>
        <v>0</v>
      </c>
      <c r="O45" s="154">
        <f t="shared" si="4"/>
        <v>0</v>
      </c>
      <c r="P45" s="155">
        <f t="shared" si="5"/>
        <v>0</v>
      </c>
    </row>
    <row r="46" spans="1:16" x14ac:dyDescent="0.2">
      <c r="A46" s="131">
        <v>33</v>
      </c>
      <c r="B46" s="172"/>
      <c r="C46" s="159" t="s">
        <v>228</v>
      </c>
      <c r="D46" s="158" t="s">
        <v>61</v>
      </c>
      <c r="E46" s="129">
        <v>22</v>
      </c>
      <c r="F46" s="70"/>
      <c r="G46" s="67"/>
      <c r="H46" s="48">
        <f t="shared" si="6"/>
        <v>0</v>
      </c>
      <c r="I46" s="67"/>
      <c r="J46" s="67"/>
      <c r="K46" s="49">
        <f t="shared" si="7"/>
        <v>0</v>
      </c>
      <c r="L46" s="156">
        <f t="shared" ref="L46:L77" si="8">ROUND(E46*F46,2)</f>
        <v>0</v>
      </c>
      <c r="M46" s="154">
        <f t="shared" ref="M46:M77" si="9">ROUND(H46*E46,2)</f>
        <v>0</v>
      </c>
      <c r="N46" s="154">
        <f t="shared" ref="N46:N77" si="10">ROUND(I46*E46,2)</f>
        <v>0</v>
      </c>
      <c r="O46" s="154">
        <f t="shared" ref="O46:O77" si="11">ROUND(J46*E46,2)</f>
        <v>0</v>
      </c>
      <c r="P46" s="155">
        <f t="shared" ref="P46:P77" si="12">SUM(M46:O46)</f>
        <v>0</v>
      </c>
    </row>
    <row r="47" spans="1:16" x14ac:dyDescent="0.2">
      <c r="A47" s="132">
        <v>34</v>
      </c>
      <c r="B47" s="172"/>
      <c r="C47" s="159" t="s">
        <v>229</v>
      </c>
      <c r="D47" s="158" t="s">
        <v>65</v>
      </c>
      <c r="E47" s="129">
        <v>22</v>
      </c>
      <c r="F47" s="70"/>
      <c r="G47" s="67"/>
      <c r="H47" s="48">
        <f t="shared" si="6"/>
        <v>0</v>
      </c>
      <c r="I47" s="67"/>
      <c r="J47" s="67"/>
      <c r="K47" s="49">
        <f t="shared" si="7"/>
        <v>0</v>
      </c>
      <c r="L47" s="156">
        <f t="shared" si="8"/>
        <v>0</v>
      </c>
      <c r="M47" s="154">
        <f t="shared" si="9"/>
        <v>0</v>
      </c>
      <c r="N47" s="154">
        <f t="shared" si="10"/>
        <v>0</v>
      </c>
      <c r="O47" s="154">
        <f t="shared" si="11"/>
        <v>0</v>
      </c>
      <c r="P47" s="155">
        <f t="shared" si="12"/>
        <v>0</v>
      </c>
    </row>
    <row r="48" spans="1:16" x14ac:dyDescent="0.2">
      <c r="A48" s="131">
        <v>35</v>
      </c>
      <c r="B48" s="172"/>
      <c r="C48" s="159" t="s">
        <v>230</v>
      </c>
      <c r="D48" s="158" t="s">
        <v>61</v>
      </c>
      <c r="E48" s="129">
        <v>2</v>
      </c>
      <c r="F48" s="70"/>
      <c r="G48" s="67"/>
      <c r="H48" s="48">
        <f t="shared" si="6"/>
        <v>0</v>
      </c>
      <c r="I48" s="67"/>
      <c r="J48" s="67"/>
      <c r="K48" s="49">
        <f t="shared" si="7"/>
        <v>0</v>
      </c>
      <c r="L48" s="156">
        <f t="shared" si="8"/>
        <v>0</v>
      </c>
      <c r="M48" s="154">
        <f t="shared" si="9"/>
        <v>0</v>
      </c>
      <c r="N48" s="154">
        <f t="shared" si="10"/>
        <v>0</v>
      </c>
      <c r="O48" s="154">
        <f t="shared" si="11"/>
        <v>0</v>
      </c>
      <c r="P48" s="155">
        <f t="shared" si="12"/>
        <v>0</v>
      </c>
    </row>
    <row r="49" spans="1:16" ht="22.5" x14ac:dyDescent="0.2">
      <c r="A49" s="132">
        <v>36</v>
      </c>
      <c r="B49" s="172"/>
      <c r="C49" s="159" t="s">
        <v>381</v>
      </c>
      <c r="D49" s="158" t="s">
        <v>61</v>
      </c>
      <c r="E49" s="129">
        <v>22</v>
      </c>
      <c r="F49" s="70"/>
      <c r="G49" s="67"/>
      <c r="H49" s="48">
        <f t="shared" si="6"/>
        <v>0</v>
      </c>
      <c r="I49" s="67"/>
      <c r="J49" s="67"/>
      <c r="K49" s="49">
        <f t="shared" si="7"/>
        <v>0</v>
      </c>
      <c r="L49" s="156">
        <f t="shared" si="8"/>
        <v>0</v>
      </c>
      <c r="M49" s="154">
        <f t="shared" si="9"/>
        <v>0</v>
      </c>
      <c r="N49" s="154">
        <f t="shared" si="10"/>
        <v>0</v>
      </c>
      <c r="O49" s="154">
        <f t="shared" si="11"/>
        <v>0</v>
      </c>
      <c r="P49" s="155">
        <f t="shared" si="12"/>
        <v>0</v>
      </c>
    </row>
    <row r="50" spans="1:16" ht="45" x14ac:dyDescent="0.2">
      <c r="A50" s="131">
        <v>37</v>
      </c>
      <c r="B50" s="172"/>
      <c r="C50" s="159" t="s">
        <v>392</v>
      </c>
      <c r="D50" s="158" t="s">
        <v>59</v>
      </c>
      <c r="E50" s="129">
        <v>210</v>
      </c>
      <c r="F50" s="70"/>
      <c r="G50" s="67"/>
      <c r="H50" s="48">
        <f t="shared" si="6"/>
        <v>0</v>
      </c>
      <c r="I50" s="67"/>
      <c r="J50" s="67"/>
      <c r="K50" s="49">
        <f t="shared" si="7"/>
        <v>0</v>
      </c>
      <c r="L50" s="156">
        <f t="shared" si="8"/>
        <v>0</v>
      </c>
      <c r="M50" s="154">
        <f t="shared" si="9"/>
        <v>0</v>
      </c>
      <c r="N50" s="154">
        <f t="shared" si="10"/>
        <v>0</v>
      </c>
      <c r="O50" s="154">
        <f t="shared" si="11"/>
        <v>0</v>
      </c>
      <c r="P50" s="155">
        <f t="shared" si="12"/>
        <v>0</v>
      </c>
    </row>
    <row r="51" spans="1:16" ht="45" x14ac:dyDescent="0.2">
      <c r="A51" s="132">
        <v>38</v>
      </c>
      <c r="B51" s="172"/>
      <c r="C51" s="159" t="s">
        <v>393</v>
      </c>
      <c r="D51" s="158" t="s">
        <v>59</v>
      </c>
      <c r="E51" s="129">
        <v>4</v>
      </c>
      <c r="F51" s="70"/>
      <c r="G51" s="67"/>
      <c r="H51" s="48">
        <f t="shared" si="6"/>
        <v>0</v>
      </c>
      <c r="I51" s="67"/>
      <c r="J51" s="67"/>
      <c r="K51" s="49">
        <f t="shared" si="7"/>
        <v>0</v>
      </c>
      <c r="L51" s="156">
        <f t="shared" si="8"/>
        <v>0</v>
      </c>
      <c r="M51" s="154">
        <f t="shared" si="9"/>
        <v>0</v>
      </c>
      <c r="N51" s="154">
        <f t="shared" si="10"/>
        <v>0</v>
      </c>
      <c r="O51" s="154">
        <f t="shared" si="11"/>
        <v>0</v>
      </c>
      <c r="P51" s="155">
        <f t="shared" si="12"/>
        <v>0</v>
      </c>
    </row>
    <row r="52" spans="1:16" ht="45" x14ac:dyDescent="0.2">
      <c r="A52" s="131">
        <v>39</v>
      </c>
      <c r="B52" s="172"/>
      <c r="C52" s="159" t="s">
        <v>394</v>
      </c>
      <c r="D52" s="158" t="s">
        <v>59</v>
      </c>
      <c r="E52" s="129">
        <v>1</v>
      </c>
      <c r="F52" s="70"/>
      <c r="G52" s="67"/>
      <c r="H52" s="48">
        <f t="shared" si="6"/>
        <v>0</v>
      </c>
      <c r="I52" s="67"/>
      <c r="J52" s="67"/>
      <c r="K52" s="49">
        <f t="shared" si="7"/>
        <v>0</v>
      </c>
      <c r="L52" s="156">
        <f t="shared" si="8"/>
        <v>0</v>
      </c>
      <c r="M52" s="154">
        <f t="shared" si="9"/>
        <v>0</v>
      </c>
      <c r="N52" s="154">
        <f t="shared" si="10"/>
        <v>0</v>
      </c>
      <c r="O52" s="154">
        <f t="shared" si="11"/>
        <v>0</v>
      </c>
      <c r="P52" s="155">
        <f t="shared" si="12"/>
        <v>0</v>
      </c>
    </row>
    <row r="53" spans="1:16" ht="45" x14ac:dyDescent="0.2">
      <c r="A53" s="132">
        <v>40</v>
      </c>
      <c r="B53" s="172"/>
      <c r="C53" s="159" t="s">
        <v>395</v>
      </c>
      <c r="D53" s="158" t="s">
        <v>59</v>
      </c>
      <c r="E53" s="129">
        <v>50</v>
      </c>
      <c r="F53" s="70"/>
      <c r="G53" s="67"/>
      <c r="H53" s="48">
        <f t="shared" si="6"/>
        <v>0</v>
      </c>
      <c r="I53" s="67"/>
      <c r="J53" s="67"/>
      <c r="K53" s="49">
        <f t="shared" si="7"/>
        <v>0</v>
      </c>
      <c r="L53" s="156">
        <f t="shared" si="8"/>
        <v>0</v>
      </c>
      <c r="M53" s="154">
        <f t="shared" si="9"/>
        <v>0</v>
      </c>
      <c r="N53" s="154">
        <f t="shared" si="10"/>
        <v>0</v>
      </c>
      <c r="O53" s="154">
        <f t="shared" si="11"/>
        <v>0</v>
      </c>
      <c r="P53" s="155">
        <f t="shared" si="12"/>
        <v>0</v>
      </c>
    </row>
    <row r="54" spans="1:16" ht="45" x14ac:dyDescent="0.2">
      <c r="A54" s="131">
        <v>41</v>
      </c>
      <c r="B54" s="172"/>
      <c r="C54" s="159" t="s">
        <v>396</v>
      </c>
      <c r="D54" s="158" t="s">
        <v>59</v>
      </c>
      <c r="E54" s="129">
        <v>10</v>
      </c>
      <c r="F54" s="70"/>
      <c r="G54" s="67"/>
      <c r="H54" s="48">
        <f t="shared" si="6"/>
        <v>0</v>
      </c>
      <c r="I54" s="67"/>
      <c r="J54" s="67"/>
      <c r="K54" s="49">
        <f t="shared" si="7"/>
        <v>0</v>
      </c>
      <c r="L54" s="156">
        <f t="shared" si="8"/>
        <v>0</v>
      </c>
      <c r="M54" s="154">
        <f t="shared" si="9"/>
        <v>0</v>
      </c>
      <c r="N54" s="154">
        <f t="shared" si="10"/>
        <v>0</v>
      </c>
      <c r="O54" s="154">
        <f t="shared" si="11"/>
        <v>0</v>
      </c>
      <c r="P54" s="155">
        <f t="shared" si="12"/>
        <v>0</v>
      </c>
    </row>
    <row r="55" spans="1:16" x14ac:dyDescent="0.2">
      <c r="A55" s="132">
        <v>42</v>
      </c>
      <c r="B55" s="172"/>
      <c r="C55" s="159" t="s">
        <v>231</v>
      </c>
      <c r="D55" s="158" t="s">
        <v>65</v>
      </c>
      <c r="E55" s="129">
        <v>1</v>
      </c>
      <c r="F55" s="70"/>
      <c r="G55" s="67"/>
      <c r="H55" s="48">
        <f t="shared" si="6"/>
        <v>0</v>
      </c>
      <c r="I55" s="67"/>
      <c r="J55" s="67"/>
      <c r="K55" s="49">
        <f t="shared" si="7"/>
        <v>0</v>
      </c>
      <c r="L55" s="156">
        <f t="shared" si="8"/>
        <v>0</v>
      </c>
      <c r="M55" s="154">
        <f t="shared" si="9"/>
        <v>0</v>
      </c>
      <c r="N55" s="154">
        <f t="shared" si="10"/>
        <v>0</v>
      </c>
      <c r="O55" s="154">
        <f t="shared" si="11"/>
        <v>0</v>
      </c>
      <c r="P55" s="155">
        <f t="shared" si="12"/>
        <v>0</v>
      </c>
    </row>
    <row r="56" spans="1:16" x14ac:dyDescent="0.2">
      <c r="A56" s="131">
        <v>43</v>
      </c>
      <c r="B56" s="172"/>
      <c r="C56" s="159" t="s">
        <v>232</v>
      </c>
      <c r="D56" s="158" t="s">
        <v>65</v>
      </c>
      <c r="E56" s="129">
        <v>1</v>
      </c>
      <c r="F56" s="70"/>
      <c r="G56" s="67"/>
      <c r="H56" s="48">
        <f t="shared" si="6"/>
        <v>0</v>
      </c>
      <c r="I56" s="67"/>
      <c r="J56" s="67"/>
      <c r="K56" s="49">
        <f t="shared" si="7"/>
        <v>0</v>
      </c>
      <c r="L56" s="156">
        <f t="shared" si="8"/>
        <v>0</v>
      </c>
      <c r="M56" s="154">
        <f t="shared" si="9"/>
        <v>0</v>
      </c>
      <c r="N56" s="154">
        <f t="shared" si="10"/>
        <v>0</v>
      </c>
      <c r="O56" s="154">
        <f t="shared" si="11"/>
        <v>0</v>
      </c>
      <c r="P56" s="155">
        <f t="shared" si="12"/>
        <v>0</v>
      </c>
    </row>
    <row r="57" spans="1:16" x14ac:dyDescent="0.2">
      <c r="A57" s="132">
        <v>44</v>
      </c>
      <c r="B57" s="172"/>
      <c r="C57" s="159" t="s">
        <v>233</v>
      </c>
      <c r="D57" s="158" t="s">
        <v>65</v>
      </c>
      <c r="E57" s="129">
        <v>1</v>
      </c>
      <c r="F57" s="70"/>
      <c r="G57" s="67"/>
      <c r="H57" s="48">
        <f t="shared" si="6"/>
        <v>0</v>
      </c>
      <c r="I57" s="67"/>
      <c r="J57" s="67"/>
      <c r="K57" s="49">
        <f t="shared" si="7"/>
        <v>0</v>
      </c>
      <c r="L57" s="156">
        <f t="shared" si="8"/>
        <v>0</v>
      </c>
      <c r="M57" s="154">
        <f t="shared" si="9"/>
        <v>0</v>
      </c>
      <c r="N57" s="154">
        <f t="shared" si="10"/>
        <v>0</v>
      </c>
      <c r="O57" s="154">
        <f t="shared" si="11"/>
        <v>0</v>
      </c>
      <c r="P57" s="155">
        <f t="shared" si="12"/>
        <v>0</v>
      </c>
    </row>
    <row r="58" spans="1:16" x14ac:dyDescent="0.2">
      <c r="A58" s="131">
        <v>45</v>
      </c>
      <c r="B58" s="172"/>
      <c r="C58" s="159" t="s">
        <v>234</v>
      </c>
      <c r="D58" s="158" t="s">
        <v>65</v>
      </c>
      <c r="E58" s="129">
        <v>1</v>
      </c>
      <c r="F58" s="70"/>
      <c r="G58" s="67"/>
      <c r="H58" s="48">
        <f t="shared" si="6"/>
        <v>0</v>
      </c>
      <c r="I58" s="67"/>
      <c r="J58" s="67"/>
      <c r="K58" s="49">
        <f t="shared" si="7"/>
        <v>0</v>
      </c>
      <c r="L58" s="156">
        <f t="shared" si="8"/>
        <v>0</v>
      </c>
      <c r="M58" s="154">
        <f t="shared" si="9"/>
        <v>0</v>
      </c>
      <c r="N58" s="154">
        <f t="shared" si="10"/>
        <v>0</v>
      </c>
      <c r="O58" s="154">
        <f t="shared" si="11"/>
        <v>0</v>
      </c>
      <c r="P58" s="155">
        <f t="shared" si="12"/>
        <v>0</v>
      </c>
    </row>
    <row r="59" spans="1:16" x14ac:dyDescent="0.2">
      <c r="A59" s="132">
        <v>46</v>
      </c>
      <c r="B59" s="172"/>
      <c r="C59" s="159" t="s">
        <v>235</v>
      </c>
      <c r="D59" s="158" t="s">
        <v>65</v>
      </c>
      <c r="E59" s="129">
        <v>1</v>
      </c>
      <c r="F59" s="70"/>
      <c r="G59" s="67"/>
      <c r="H59" s="48">
        <f t="shared" si="6"/>
        <v>0</v>
      </c>
      <c r="I59" s="67"/>
      <c r="J59" s="67"/>
      <c r="K59" s="49">
        <f t="shared" si="7"/>
        <v>0</v>
      </c>
      <c r="L59" s="156">
        <f t="shared" si="8"/>
        <v>0</v>
      </c>
      <c r="M59" s="154">
        <f t="shared" si="9"/>
        <v>0</v>
      </c>
      <c r="N59" s="154">
        <f t="shared" si="10"/>
        <v>0</v>
      </c>
      <c r="O59" s="154">
        <f t="shared" si="11"/>
        <v>0</v>
      </c>
      <c r="P59" s="155">
        <f t="shared" si="12"/>
        <v>0</v>
      </c>
    </row>
    <row r="60" spans="1:16" x14ac:dyDescent="0.2">
      <c r="A60" s="131">
        <v>47</v>
      </c>
      <c r="B60" s="172"/>
      <c r="C60" s="159" t="s">
        <v>236</v>
      </c>
      <c r="D60" s="158" t="s">
        <v>65</v>
      </c>
      <c r="E60" s="129">
        <v>1</v>
      </c>
      <c r="F60" s="70"/>
      <c r="G60" s="67"/>
      <c r="H60" s="48">
        <f t="shared" si="6"/>
        <v>0</v>
      </c>
      <c r="I60" s="67"/>
      <c r="J60" s="67"/>
      <c r="K60" s="49">
        <f t="shared" si="7"/>
        <v>0</v>
      </c>
      <c r="L60" s="156">
        <f t="shared" si="8"/>
        <v>0</v>
      </c>
      <c r="M60" s="154">
        <f t="shared" si="9"/>
        <v>0</v>
      </c>
      <c r="N60" s="154">
        <f t="shared" si="10"/>
        <v>0</v>
      </c>
      <c r="O60" s="154">
        <f t="shared" si="11"/>
        <v>0</v>
      </c>
      <c r="P60" s="155">
        <f t="shared" si="12"/>
        <v>0</v>
      </c>
    </row>
    <row r="61" spans="1:16" ht="33.75" x14ac:dyDescent="0.2">
      <c r="A61" s="132">
        <v>48</v>
      </c>
      <c r="B61" s="172"/>
      <c r="C61" s="159" t="s">
        <v>237</v>
      </c>
      <c r="D61" s="158" t="s">
        <v>65</v>
      </c>
      <c r="E61" s="129">
        <v>1</v>
      </c>
      <c r="F61" s="70"/>
      <c r="G61" s="67"/>
      <c r="H61" s="48">
        <f t="shared" si="6"/>
        <v>0</v>
      </c>
      <c r="I61" s="67"/>
      <c r="J61" s="67"/>
      <c r="K61" s="49">
        <f t="shared" si="7"/>
        <v>0</v>
      </c>
      <c r="L61" s="156">
        <f t="shared" si="8"/>
        <v>0</v>
      </c>
      <c r="M61" s="154">
        <f t="shared" si="9"/>
        <v>0</v>
      </c>
      <c r="N61" s="154">
        <f t="shared" si="10"/>
        <v>0</v>
      </c>
      <c r="O61" s="154">
        <f t="shared" si="11"/>
        <v>0</v>
      </c>
      <c r="P61" s="155">
        <f t="shared" si="12"/>
        <v>0</v>
      </c>
    </row>
    <row r="62" spans="1:16" ht="22.5" x14ac:dyDescent="0.2">
      <c r="A62" s="131">
        <v>49</v>
      </c>
      <c r="B62" s="172"/>
      <c r="C62" s="159" t="s">
        <v>238</v>
      </c>
      <c r="D62" s="158" t="s">
        <v>65</v>
      </c>
      <c r="E62" s="129">
        <v>48</v>
      </c>
      <c r="F62" s="70"/>
      <c r="G62" s="67"/>
      <c r="H62" s="48">
        <f t="shared" si="6"/>
        <v>0</v>
      </c>
      <c r="I62" s="67"/>
      <c r="J62" s="67"/>
      <c r="K62" s="49">
        <f t="shared" si="7"/>
        <v>0</v>
      </c>
      <c r="L62" s="156">
        <f t="shared" si="8"/>
        <v>0</v>
      </c>
      <c r="M62" s="154">
        <f t="shared" si="9"/>
        <v>0</v>
      </c>
      <c r="N62" s="154">
        <f t="shared" si="10"/>
        <v>0</v>
      </c>
      <c r="O62" s="154">
        <f t="shared" si="11"/>
        <v>0</v>
      </c>
      <c r="P62" s="155">
        <f t="shared" si="12"/>
        <v>0</v>
      </c>
    </row>
    <row r="63" spans="1:16" ht="22.5" x14ac:dyDescent="0.2">
      <c r="A63" s="132">
        <v>50</v>
      </c>
      <c r="B63" s="172"/>
      <c r="C63" s="159" t="s">
        <v>239</v>
      </c>
      <c r="D63" s="158" t="s">
        <v>65</v>
      </c>
      <c r="E63" s="129">
        <v>22</v>
      </c>
      <c r="F63" s="70"/>
      <c r="G63" s="67"/>
      <c r="H63" s="48">
        <f t="shared" si="6"/>
        <v>0</v>
      </c>
      <c r="I63" s="67"/>
      <c r="J63" s="67"/>
      <c r="K63" s="49">
        <f t="shared" si="7"/>
        <v>0</v>
      </c>
      <c r="L63" s="156">
        <f t="shared" si="8"/>
        <v>0</v>
      </c>
      <c r="M63" s="154">
        <f t="shared" si="9"/>
        <v>0</v>
      </c>
      <c r="N63" s="154">
        <f t="shared" si="10"/>
        <v>0</v>
      </c>
      <c r="O63" s="154">
        <f t="shared" si="11"/>
        <v>0</v>
      </c>
      <c r="P63" s="155">
        <f t="shared" si="12"/>
        <v>0</v>
      </c>
    </row>
    <row r="64" spans="1:16" x14ac:dyDescent="0.2">
      <c r="A64" s="131">
        <v>51</v>
      </c>
      <c r="B64" s="172"/>
      <c r="C64" s="159" t="s">
        <v>240</v>
      </c>
      <c r="D64" s="158" t="s">
        <v>65</v>
      </c>
      <c r="E64" s="129">
        <v>1</v>
      </c>
      <c r="F64" s="70"/>
      <c r="G64" s="67"/>
      <c r="H64" s="48">
        <f t="shared" si="6"/>
        <v>0</v>
      </c>
      <c r="I64" s="67"/>
      <c r="J64" s="67"/>
      <c r="K64" s="49">
        <f t="shared" si="7"/>
        <v>0</v>
      </c>
      <c r="L64" s="156">
        <f t="shared" si="8"/>
        <v>0</v>
      </c>
      <c r="M64" s="154">
        <f t="shared" si="9"/>
        <v>0</v>
      </c>
      <c r="N64" s="154">
        <f t="shared" si="10"/>
        <v>0</v>
      </c>
      <c r="O64" s="154">
        <f t="shared" si="11"/>
        <v>0</v>
      </c>
      <c r="P64" s="155">
        <f t="shared" si="12"/>
        <v>0</v>
      </c>
    </row>
    <row r="65" spans="1:16" ht="22.5" x14ac:dyDescent="0.2">
      <c r="A65" s="132">
        <v>52</v>
      </c>
      <c r="B65" s="172"/>
      <c r="C65" s="159" t="s">
        <v>241</v>
      </c>
      <c r="D65" s="158" t="s">
        <v>65</v>
      </c>
      <c r="E65" s="129">
        <v>1</v>
      </c>
      <c r="F65" s="70"/>
      <c r="G65" s="67"/>
      <c r="H65" s="48">
        <f t="shared" si="6"/>
        <v>0</v>
      </c>
      <c r="I65" s="67"/>
      <c r="J65" s="67"/>
      <c r="K65" s="49">
        <f t="shared" si="7"/>
        <v>0</v>
      </c>
      <c r="L65" s="156">
        <f t="shared" si="8"/>
        <v>0</v>
      </c>
      <c r="M65" s="154">
        <f t="shared" si="9"/>
        <v>0</v>
      </c>
      <c r="N65" s="154">
        <f t="shared" si="10"/>
        <v>0</v>
      </c>
      <c r="O65" s="154">
        <f t="shared" si="11"/>
        <v>0</v>
      </c>
      <c r="P65" s="155">
        <f t="shared" si="12"/>
        <v>0</v>
      </c>
    </row>
    <row r="66" spans="1:16" x14ac:dyDescent="0.2">
      <c r="A66" s="131">
        <v>53</v>
      </c>
      <c r="B66" s="172"/>
      <c r="C66" s="159" t="s">
        <v>242</v>
      </c>
      <c r="D66" s="158" t="s">
        <v>65</v>
      </c>
      <c r="E66" s="129">
        <v>1</v>
      </c>
      <c r="F66" s="70"/>
      <c r="G66" s="67"/>
      <c r="H66" s="48">
        <f t="shared" si="6"/>
        <v>0</v>
      </c>
      <c r="I66" s="67"/>
      <c r="J66" s="67"/>
      <c r="K66" s="49">
        <f t="shared" si="7"/>
        <v>0</v>
      </c>
      <c r="L66" s="156">
        <f t="shared" si="8"/>
        <v>0</v>
      </c>
      <c r="M66" s="154">
        <f t="shared" si="9"/>
        <v>0</v>
      </c>
      <c r="N66" s="154">
        <f t="shared" si="10"/>
        <v>0</v>
      </c>
      <c r="O66" s="154">
        <f t="shared" si="11"/>
        <v>0</v>
      </c>
      <c r="P66" s="155">
        <f t="shared" si="12"/>
        <v>0</v>
      </c>
    </row>
    <row r="67" spans="1:16" x14ac:dyDescent="0.2">
      <c r="A67" s="132">
        <v>54</v>
      </c>
      <c r="B67" s="172"/>
      <c r="C67" s="159" t="s">
        <v>243</v>
      </c>
      <c r="D67" s="158" t="s">
        <v>65</v>
      </c>
      <c r="E67" s="129">
        <v>1</v>
      </c>
      <c r="F67" s="70"/>
      <c r="G67" s="67"/>
      <c r="H67" s="48">
        <f t="shared" si="6"/>
        <v>0</v>
      </c>
      <c r="I67" s="67"/>
      <c r="J67" s="67"/>
      <c r="K67" s="49">
        <f t="shared" si="7"/>
        <v>0</v>
      </c>
      <c r="L67" s="156">
        <f t="shared" si="8"/>
        <v>0</v>
      </c>
      <c r="M67" s="154">
        <f t="shared" si="9"/>
        <v>0</v>
      </c>
      <c r="N67" s="154">
        <f t="shared" si="10"/>
        <v>0</v>
      </c>
      <c r="O67" s="154">
        <f t="shared" si="11"/>
        <v>0</v>
      </c>
      <c r="P67" s="155">
        <f t="shared" si="12"/>
        <v>0</v>
      </c>
    </row>
    <row r="68" spans="1:16" x14ac:dyDescent="0.2">
      <c r="A68" s="131">
        <v>55</v>
      </c>
      <c r="B68" s="172"/>
      <c r="C68" s="157" t="s">
        <v>273</v>
      </c>
      <c r="D68" s="158"/>
      <c r="E68" s="129"/>
      <c r="F68" s="70"/>
      <c r="G68" s="67"/>
      <c r="H68" s="48">
        <f t="shared" si="6"/>
        <v>0</v>
      </c>
      <c r="I68" s="67"/>
      <c r="J68" s="67"/>
      <c r="K68" s="49">
        <f t="shared" si="7"/>
        <v>0</v>
      </c>
      <c r="L68" s="156">
        <f t="shared" si="8"/>
        <v>0</v>
      </c>
      <c r="M68" s="154">
        <f t="shared" si="9"/>
        <v>0</v>
      </c>
      <c r="N68" s="154">
        <f t="shared" si="10"/>
        <v>0</v>
      </c>
      <c r="O68" s="154">
        <f t="shared" si="11"/>
        <v>0</v>
      </c>
      <c r="P68" s="155">
        <f t="shared" si="12"/>
        <v>0</v>
      </c>
    </row>
    <row r="69" spans="1:16" x14ac:dyDescent="0.2">
      <c r="A69" s="132">
        <v>56</v>
      </c>
      <c r="B69" s="172"/>
      <c r="C69" s="159" t="s">
        <v>244</v>
      </c>
      <c r="D69" s="158" t="s">
        <v>59</v>
      </c>
      <c r="E69" s="129">
        <v>25</v>
      </c>
      <c r="F69" s="70"/>
      <c r="G69" s="67"/>
      <c r="H69" s="48">
        <f t="shared" si="6"/>
        <v>0</v>
      </c>
      <c r="I69" s="67"/>
      <c r="J69" s="67"/>
      <c r="K69" s="49">
        <f t="shared" si="7"/>
        <v>0</v>
      </c>
      <c r="L69" s="156">
        <f t="shared" si="8"/>
        <v>0</v>
      </c>
      <c r="M69" s="154">
        <f t="shared" si="9"/>
        <v>0</v>
      </c>
      <c r="N69" s="154">
        <f t="shared" si="10"/>
        <v>0</v>
      </c>
      <c r="O69" s="154">
        <f t="shared" si="11"/>
        <v>0</v>
      </c>
      <c r="P69" s="155">
        <f t="shared" si="12"/>
        <v>0</v>
      </c>
    </row>
    <row r="70" spans="1:16" x14ac:dyDescent="0.2">
      <c r="A70" s="131">
        <v>57</v>
      </c>
      <c r="B70" s="172"/>
      <c r="C70" s="159" t="s">
        <v>245</v>
      </c>
      <c r="D70" s="158" t="s">
        <v>59</v>
      </c>
      <c r="E70" s="129">
        <v>10</v>
      </c>
      <c r="F70" s="70"/>
      <c r="G70" s="67"/>
      <c r="H70" s="48">
        <f t="shared" si="6"/>
        <v>0</v>
      </c>
      <c r="I70" s="67"/>
      <c r="J70" s="67"/>
      <c r="K70" s="49">
        <f t="shared" si="7"/>
        <v>0</v>
      </c>
      <c r="L70" s="156">
        <f t="shared" si="8"/>
        <v>0</v>
      </c>
      <c r="M70" s="154">
        <f t="shared" si="9"/>
        <v>0</v>
      </c>
      <c r="N70" s="154">
        <f t="shared" si="10"/>
        <v>0</v>
      </c>
      <c r="O70" s="154">
        <f t="shared" si="11"/>
        <v>0</v>
      </c>
      <c r="P70" s="155">
        <f t="shared" si="12"/>
        <v>0</v>
      </c>
    </row>
    <row r="71" spans="1:16" ht="22.5" x14ac:dyDescent="0.2">
      <c r="A71" s="132">
        <v>58</v>
      </c>
      <c r="B71" s="172"/>
      <c r="C71" s="159" t="s">
        <v>382</v>
      </c>
      <c r="D71" s="158" t="s">
        <v>61</v>
      </c>
      <c r="E71" s="129">
        <v>3</v>
      </c>
      <c r="F71" s="70"/>
      <c r="G71" s="67"/>
      <c r="H71" s="48">
        <f t="shared" si="6"/>
        <v>0</v>
      </c>
      <c r="I71" s="67"/>
      <c r="J71" s="67"/>
      <c r="K71" s="49">
        <f t="shared" si="7"/>
        <v>0</v>
      </c>
      <c r="L71" s="156">
        <f t="shared" si="8"/>
        <v>0</v>
      </c>
      <c r="M71" s="154">
        <f t="shared" si="9"/>
        <v>0</v>
      </c>
      <c r="N71" s="154">
        <f t="shared" si="10"/>
        <v>0</v>
      </c>
      <c r="O71" s="154">
        <f t="shared" si="11"/>
        <v>0</v>
      </c>
      <c r="P71" s="155">
        <f t="shared" si="12"/>
        <v>0</v>
      </c>
    </row>
    <row r="72" spans="1:16" x14ac:dyDescent="0.2">
      <c r="A72" s="131">
        <v>59</v>
      </c>
      <c r="B72" s="172"/>
      <c r="C72" s="159" t="s">
        <v>246</v>
      </c>
      <c r="D72" s="158" t="s">
        <v>61</v>
      </c>
      <c r="E72" s="129">
        <v>9</v>
      </c>
      <c r="F72" s="70"/>
      <c r="G72" s="67"/>
      <c r="H72" s="48">
        <f t="shared" si="6"/>
        <v>0</v>
      </c>
      <c r="I72" s="67"/>
      <c r="J72" s="67"/>
      <c r="K72" s="49">
        <f t="shared" si="7"/>
        <v>0</v>
      </c>
      <c r="L72" s="156">
        <f t="shared" si="8"/>
        <v>0</v>
      </c>
      <c r="M72" s="154">
        <f t="shared" si="9"/>
        <v>0</v>
      </c>
      <c r="N72" s="154">
        <f t="shared" si="10"/>
        <v>0</v>
      </c>
      <c r="O72" s="154">
        <f t="shared" si="11"/>
        <v>0</v>
      </c>
      <c r="P72" s="155">
        <f t="shared" si="12"/>
        <v>0</v>
      </c>
    </row>
    <row r="73" spans="1:16" x14ac:dyDescent="0.2">
      <c r="A73" s="132">
        <v>60</v>
      </c>
      <c r="B73" s="172"/>
      <c r="C73" s="159" t="s">
        <v>247</v>
      </c>
      <c r="D73" s="158" t="s">
        <v>61</v>
      </c>
      <c r="E73" s="129">
        <v>4</v>
      </c>
      <c r="F73" s="70"/>
      <c r="G73" s="67"/>
      <c r="H73" s="48">
        <f t="shared" si="6"/>
        <v>0</v>
      </c>
      <c r="I73" s="67"/>
      <c r="J73" s="67"/>
      <c r="K73" s="49">
        <f t="shared" si="7"/>
        <v>0</v>
      </c>
      <c r="L73" s="156">
        <f t="shared" si="8"/>
        <v>0</v>
      </c>
      <c r="M73" s="154">
        <f t="shared" si="9"/>
        <v>0</v>
      </c>
      <c r="N73" s="154">
        <f t="shared" si="10"/>
        <v>0</v>
      </c>
      <c r="O73" s="154">
        <f t="shared" si="11"/>
        <v>0</v>
      </c>
      <c r="P73" s="155">
        <f t="shared" si="12"/>
        <v>0</v>
      </c>
    </row>
    <row r="74" spans="1:16" x14ac:dyDescent="0.2">
      <c r="A74" s="131">
        <v>61</v>
      </c>
      <c r="B74" s="172"/>
      <c r="C74" s="159" t="s">
        <v>248</v>
      </c>
      <c r="D74" s="158" t="s">
        <v>61</v>
      </c>
      <c r="E74" s="129">
        <v>4</v>
      </c>
      <c r="F74" s="70"/>
      <c r="G74" s="67"/>
      <c r="H74" s="48">
        <f t="shared" si="6"/>
        <v>0</v>
      </c>
      <c r="I74" s="67"/>
      <c r="J74" s="67"/>
      <c r="K74" s="49">
        <f t="shared" si="7"/>
        <v>0</v>
      </c>
      <c r="L74" s="156">
        <f t="shared" si="8"/>
        <v>0</v>
      </c>
      <c r="M74" s="154">
        <f t="shared" si="9"/>
        <v>0</v>
      </c>
      <c r="N74" s="154">
        <f t="shared" si="10"/>
        <v>0</v>
      </c>
      <c r="O74" s="154">
        <f t="shared" si="11"/>
        <v>0</v>
      </c>
      <c r="P74" s="155">
        <f t="shared" si="12"/>
        <v>0</v>
      </c>
    </row>
    <row r="75" spans="1:16" x14ac:dyDescent="0.2">
      <c r="A75" s="132">
        <v>62</v>
      </c>
      <c r="B75" s="172"/>
      <c r="C75" s="159" t="s">
        <v>249</v>
      </c>
      <c r="D75" s="158" t="s">
        <v>61</v>
      </c>
      <c r="E75" s="129">
        <v>3</v>
      </c>
      <c r="F75" s="70"/>
      <c r="G75" s="67"/>
      <c r="H75" s="48">
        <f t="shared" si="6"/>
        <v>0</v>
      </c>
      <c r="I75" s="67"/>
      <c r="J75" s="67"/>
      <c r="K75" s="49">
        <f t="shared" si="7"/>
        <v>0</v>
      </c>
      <c r="L75" s="156">
        <f t="shared" si="8"/>
        <v>0</v>
      </c>
      <c r="M75" s="154">
        <f t="shared" si="9"/>
        <v>0</v>
      </c>
      <c r="N75" s="154">
        <f t="shared" si="10"/>
        <v>0</v>
      </c>
      <c r="O75" s="154">
        <f t="shared" si="11"/>
        <v>0</v>
      </c>
      <c r="P75" s="155">
        <f t="shared" si="12"/>
        <v>0</v>
      </c>
    </row>
    <row r="76" spans="1:16" x14ac:dyDescent="0.2">
      <c r="A76" s="131">
        <v>63</v>
      </c>
      <c r="B76" s="172"/>
      <c r="C76" s="159" t="s">
        <v>250</v>
      </c>
      <c r="D76" s="158" t="s">
        <v>61</v>
      </c>
      <c r="E76" s="129">
        <v>1</v>
      </c>
      <c r="F76" s="70"/>
      <c r="G76" s="67"/>
      <c r="H76" s="48">
        <f t="shared" si="6"/>
        <v>0</v>
      </c>
      <c r="I76" s="67"/>
      <c r="J76" s="67"/>
      <c r="K76" s="49">
        <f t="shared" si="7"/>
        <v>0</v>
      </c>
      <c r="L76" s="156">
        <f t="shared" si="8"/>
        <v>0</v>
      </c>
      <c r="M76" s="154">
        <f t="shared" si="9"/>
        <v>0</v>
      </c>
      <c r="N76" s="154">
        <f t="shared" si="10"/>
        <v>0</v>
      </c>
      <c r="O76" s="154">
        <f t="shared" si="11"/>
        <v>0</v>
      </c>
      <c r="P76" s="155">
        <f t="shared" si="12"/>
        <v>0</v>
      </c>
    </row>
    <row r="77" spans="1:16" x14ac:dyDescent="0.2">
      <c r="A77" s="132">
        <v>64</v>
      </c>
      <c r="B77" s="172"/>
      <c r="C77" s="159" t="s">
        <v>251</v>
      </c>
      <c r="D77" s="158" t="s">
        <v>61</v>
      </c>
      <c r="E77" s="129">
        <v>2</v>
      </c>
      <c r="F77" s="70"/>
      <c r="G77" s="67"/>
      <c r="H77" s="48">
        <f t="shared" si="6"/>
        <v>0</v>
      </c>
      <c r="I77" s="67"/>
      <c r="J77" s="67"/>
      <c r="K77" s="49">
        <f t="shared" si="7"/>
        <v>0</v>
      </c>
      <c r="L77" s="156">
        <f t="shared" si="8"/>
        <v>0</v>
      </c>
      <c r="M77" s="154">
        <f t="shared" si="9"/>
        <v>0</v>
      </c>
      <c r="N77" s="154">
        <f t="shared" si="10"/>
        <v>0</v>
      </c>
      <c r="O77" s="154">
        <f t="shared" si="11"/>
        <v>0</v>
      </c>
      <c r="P77" s="155">
        <f t="shared" si="12"/>
        <v>0</v>
      </c>
    </row>
    <row r="78" spans="1:16" x14ac:dyDescent="0.2">
      <c r="A78" s="131">
        <v>65</v>
      </c>
      <c r="B78" s="172"/>
      <c r="C78" s="159" t="s">
        <v>252</v>
      </c>
      <c r="D78" s="158" t="s">
        <v>61</v>
      </c>
      <c r="E78" s="129">
        <v>1</v>
      </c>
      <c r="F78" s="70"/>
      <c r="G78" s="67"/>
      <c r="H78" s="48">
        <f t="shared" si="6"/>
        <v>0</v>
      </c>
      <c r="I78" s="67"/>
      <c r="J78" s="67"/>
      <c r="K78" s="49">
        <f t="shared" si="7"/>
        <v>0</v>
      </c>
      <c r="L78" s="156">
        <f t="shared" ref="L78:L111" si="13">ROUND(E78*F78,2)</f>
        <v>0</v>
      </c>
      <c r="M78" s="154">
        <f t="shared" ref="M78:M111" si="14">ROUND(H78*E78,2)</f>
        <v>0</v>
      </c>
      <c r="N78" s="154">
        <f t="shared" ref="N78:N111" si="15">ROUND(I78*E78,2)</f>
        <v>0</v>
      </c>
      <c r="O78" s="154">
        <f t="shared" ref="O78:O111" si="16">ROUND(J78*E78,2)</f>
        <v>0</v>
      </c>
      <c r="P78" s="155">
        <f t="shared" ref="P78:P109" si="17">SUM(M78:O78)</f>
        <v>0</v>
      </c>
    </row>
    <row r="79" spans="1:16" x14ac:dyDescent="0.2">
      <c r="A79" s="132">
        <v>66</v>
      </c>
      <c r="B79" s="172"/>
      <c r="C79" s="159" t="s">
        <v>253</v>
      </c>
      <c r="D79" s="158" t="s">
        <v>61</v>
      </c>
      <c r="E79" s="129">
        <v>1</v>
      </c>
      <c r="F79" s="70"/>
      <c r="G79" s="67"/>
      <c r="H79" s="48">
        <f t="shared" ref="H79:H111" si="18">ROUND(F79*G79,2)</f>
        <v>0</v>
      </c>
      <c r="I79" s="67"/>
      <c r="J79" s="67"/>
      <c r="K79" s="49">
        <f t="shared" ref="K79:K111" si="19">SUM(H79:J79)</f>
        <v>0</v>
      </c>
      <c r="L79" s="156">
        <f t="shared" si="13"/>
        <v>0</v>
      </c>
      <c r="M79" s="154">
        <f t="shared" si="14"/>
        <v>0</v>
      </c>
      <c r="N79" s="154">
        <f t="shared" si="15"/>
        <v>0</v>
      </c>
      <c r="O79" s="154">
        <f t="shared" si="16"/>
        <v>0</v>
      </c>
      <c r="P79" s="155">
        <f t="shared" si="17"/>
        <v>0</v>
      </c>
    </row>
    <row r="80" spans="1:16" ht="33.75" x14ac:dyDescent="0.2">
      <c r="A80" s="131">
        <v>67</v>
      </c>
      <c r="B80" s="172"/>
      <c r="C80" s="159" t="s">
        <v>383</v>
      </c>
      <c r="D80" s="158" t="s">
        <v>65</v>
      </c>
      <c r="E80" s="129">
        <v>1</v>
      </c>
      <c r="F80" s="70"/>
      <c r="G80" s="67"/>
      <c r="H80" s="48">
        <f t="shared" si="18"/>
        <v>0</v>
      </c>
      <c r="I80" s="67"/>
      <c r="J80" s="67"/>
      <c r="K80" s="49">
        <f t="shared" si="19"/>
        <v>0</v>
      </c>
      <c r="L80" s="156">
        <f t="shared" si="13"/>
        <v>0</v>
      </c>
      <c r="M80" s="154">
        <f t="shared" si="14"/>
        <v>0</v>
      </c>
      <c r="N80" s="154">
        <f t="shared" si="15"/>
        <v>0</v>
      </c>
      <c r="O80" s="154">
        <f t="shared" si="16"/>
        <v>0</v>
      </c>
      <c r="P80" s="155">
        <f t="shared" si="17"/>
        <v>0</v>
      </c>
    </row>
    <row r="81" spans="1:16" ht="33.75" x14ac:dyDescent="0.2">
      <c r="A81" s="132">
        <v>68</v>
      </c>
      <c r="B81" s="172"/>
      <c r="C81" s="159" t="s">
        <v>384</v>
      </c>
      <c r="D81" s="158" t="s">
        <v>65</v>
      </c>
      <c r="E81" s="129">
        <v>1</v>
      </c>
      <c r="F81" s="70"/>
      <c r="G81" s="67"/>
      <c r="H81" s="48">
        <f t="shared" si="18"/>
        <v>0</v>
      </c>
      <c r="I81" s="67"/>
      <c r="J81" s="67"/>
      <c r="K81" s="49">
        <f t="shared" si="19"/>
        <v>0</v>
      </c>
      <c r="L81" s="156">
        <f t="shared" si="13"/>
        <v>0</v>
      </c>
      <c r="M81" s="154">
        <f t="shared" si="14"/>
        <v>0</v>
      </c>
      <c r="N81" s="154">
        <f t="shared" si="15"/>
        <v>0</v>
      </c>
      <c r="O81" s="154">
        <f t="shared" si="16"/>
        <v>0</v>
      </c>
      <c r="P81" s="155">
        <f t="shared" si="17"/>
        <v>0</v>
      </c>
    </row>
    <row r="82" spans="1:16" ht="33.75" x14ac:dyDescent="0.2">
      <c r="A82" s="131">
        <v>69</v>
      </c>
      <c r="B82" s="172"/>
      <c r="C82" s="159" t="s">
        <v>385</v>
      </c>
      <c r="D82" s="158" t="s">
        <v>65</v>
      </c>
      <c r="E82" s="129">
        <v>1</v>
      </c>
      <c r="F82" s="70"/>
      <c r="G82" s="67"/>
      <c r="H82" s="48">
        <f t="shared" si="18"/>
        <v>0</v>
      </c>
      <c r="I82" s="67"/>
      <c r="J82" s="67"/>
      <c r="K82" s="49">
        <f t="shared" si="19"/>
        <v>0</v>
      </c>
      <c r="L82" s="156">
        <f t="shared" si="13"/>
        <v>0</v>
      </c>
      <c r="M82" s="154">
        <f t="shared" si="14"/>
        <v>0</v>
      </c>
      <c r="N82" s="154">
        <f t="shared" si="15"/>
        <v>0</v>
      </c>
      <c r="O82" s="154">
        <f t="shared" si="16"/>
        <v>0</v>
      </c>
      <c r="P82" s="155">
        <f t="shared" si="17"/>
        <v>0</v>
      </c>
    </row>
    <row r="83" spans="1:16" ht="33.75" x14ac:dyDescent="0.2">
      <c r="A83" s="132">
        <v>70</v>
      </c>
      <c r="B83" s="172"/>
      <c r="C83" s="159" t="s">
        <v>386</v>
      </c>
      <c r="D83" s="158" t="s">
        <v>65</v>
      </c>
      <c r="E83" s="129">
        <v>1</v>
      </c>
      <c r="F83" s="70"/>
      <c r="G83" s="67"/>
      <c r="H83" s="48">
        <f t="shared" si="18"/>
        <v>0</v>
      </c>
      <c r="I83" s="67"/>
      <c r="J83" s="67"/>
      <c r="K83" s="49">
        <f t="shared" si="19"/>
        <v>0</v>
      </c>
      <c r="L83" s="156">
        <f t="shared" si="13"/>
        <v>0</v>
      </c>
      <c r="M83" s="154">
        <f t="shared" si="14"/>
        <v>0</v>
      </c>
      <c r="N83" s="154">
        <f t="shared" si="15"/>
        <v>0</v>
      </c>
      <c r="O83" s="154">
        <f t="shared" si="16"/>
        <v>0</v>
      </c>
      <c r="P83" s="155">
        <f t="shared" si="17"/>
        <v>0</v>
      </c>
    </row>
    <row r="84" spans="1:16" ht="22.5" x14ac:dyDescent="0.2">
      <c r="A84" s="131">
        <v>71</v>
      </c>
      <c r="B84" s="172"/>
      <c r="C84" s="159" t="s">
        <v>387</v>
      </c>
      <c r="D84" s="158" t="s">
        <v>61</v>
      </c>
      <c r="E84" s="129">
        <v>1</v>
      </c>
      <c r="F84" s="70"/>
      <c r="G84" s="67"/>
      <c r="H84" s="48">
        <f t="shared" si="18"/>
        <v>0</v>
      </c>
      <c r="I84" s="67"/>
      <c r="J84" s="67"/>
      <c r="K84" s="49">
        <f t="shared" si="19"/>
        <v>0</v>
      </c>
      <c r="L84" s="156">
        <f t="shared" si="13"/>
        <v>0</v>
      </c>
      <c r="M84" s="154">
        <f t="shared" si="14"/>
        <v>0</v>
      </c>
      <c r="N84" s="154">
        <f t="shared" si="15"/>
        <v>0</v>
      </c>
      <c r="O84" s="154">
        <f t="shared" si="16"/>
        <v>0</v>
      </c>
      <c r="P84" s="155">
        <f t="shared" si="17"/>
        <v>0</v>
      </c>
    </row>
    <row r="85" spans="1:16" ht="22.5" x14ac:dyDescent="0.2">
      <c r="A85" s="132">
        <v>72</v>
      </c>
      <c r="B85" s="172"/>
      <c r="C85" s="159" t="s">
        <v>388</v>
      </c>
      <c r="D85" s="158" t="s">
        <v>65</v>
      </c>
      <c r="E85" s="129">
        <v>1</v>
      </c>
      <c r="F85" s="70"/>
      <c r="G85" s="67"/>
      <c r="H85" s="48">
        <f t="shared" si="18"/>
        <v>0</v>
      </c>
      <c r="I85" s="67"/>
      <c r="J85" s="67"/>
      <c r="K85" s="49">
        <f t="shared" si="19"/>
        <v>0</v>
      </c>
      <c r="L85" s="156">
        <f t="shared" si="13"/>
        <v>0</v>
      </c>
      <c r="M85" s="154">
        <f t="shared" si="14"/>
        <v>0</v>
      </c>
      <c r="N85" s="154">
        <f t="shared" si="15"/>
        <v>0</v>
      </c>
      <c r="O85" s="154">
        <f t="shared" si="16"/>
        <v>0</v>
      </c>
      <c r="P85" s="155">
        <f t="shared" si="17"/>
        <v>0</v>
      </c>
    </row>
    <row r="86" spans="1:16" ht="22.5" x14ac:dyDescent="0.2">
      <c r="A86" s="131">
        <v>73</v>
      </c>
      <c r="B86" s="172"/>
      <c r="C86" s="159" t="s">
        <v>389</v>
      </c>
      <c r="D86" s="158" t="s">
        <v>65</v>
      </c>
      <c r="E86" s="129">
        <v>1</v>
      </c>
      <c r="F86" s="70"/>
      <c r="G86" s="67"/>
      <c r="H86" s="48">
        <f t="shared" si="18"/>
        <v>0</v>
      </c>
      <c r="I86" s="67"/>
      <c r="J86" s="67"/>
      <c r="K86" s="49">
        <f t="shared" si="19"/>
        <v>0</v>
      </c>
      <c r="L86" s="156">
        <f t="shared" si="13"/>
        <v>0</v>
      </c>
      <c r="M86" s="154">
        <f t="shared" si="14"/>
        <v>0</v>
      </c>
      <c r="N86" s="154">
        <f t="shared" si="15"/>
        <v>0</v>
      </c>
      <c r="O86" s="154">
        <f t="shared" si="16"/>
        <v>0</v>
      </c>
      <c r="P86" s="155">
        <f t="shared" si="17"/>
        <v>0</v>
      </c>
    </row>
    <row r="87" spans="1:16" x14ac:dyDescent="0.2">
      <c r="A87" s="132">
        <v>74</v>
      </c>
      <c r="B87" s="172"/>
      <c r="C87" s="159" t="s">
        <v>254</v>
      </c>
      <c r="D87" s="158" t="s">
        <v>59</v>
      </c>
      <c r="E87" s="129">
        <v>3</v>
      </c>
      <c r="F87" s="70"/>
      <c r="G87" s="67"/>
      <c r="H87" s="48">
        <f t="shared" si="18"/>
        <v>0</v>
      </c>
      <c r="I87" s="67"/>
      <c r="J87" s="67"/>
      <c r="K87" s="49">
        <f t="shared" si="19"/>
        <v>0</v>
      </c>
      <c r="L87" s="156">
        <f t="shared" si="13"/>
        <v>0</v>
      </c>
      <c r="M87" s="154">
        <f t="shared" si="14"/>
        <v>0</v>
      </c>
      <c r="N87" s="154">
        <f t="shared" si="15"/>
        <v>0</v>
      </c>
      <c r="O87" s="154">
        <f t="shared" si="16"/>
        <v>0</v>
      </c>
      <c r="P87" s="155">
        <f t="shared" si="17"/>
        <v>0</v>
      </c>
    </row>
    <row r="88" spans="1:16" ht="22.5" x14ac:dyDescent="0.2">
      <c r="A88" s="131">
        <v>75</v>
      </c>
      <c r="B88" s="172"/>
      <c r="C88" s="159" t="s">
        <v>390</v>
      </c>
      <c r="D88" s="158" t="s">
        <v>65</v>
      </c>
      <c r="E88" s="129">
        <v>1</v>
      </c>
      <c r="F88" s="70"/>
      <c r="G88" s="67"/>
      <c r="H88" s="48">
        <f t="shared" si="18"/>
        <v>0</v>
      </c>
      <c r="I88" s="67"/>
      <c r="J88" s="67"/>
      <c r="K88" s="49">
        <f t="shared" si="19"/>
        <v>0</v>
      </c>
      <c r="L88" s="156">
        <f t="shared" si="13"/>
        <v>0</v>
      </c>
      <c r="M88" s="154">
        <f t="shared" si="14"/>
        <v>0</v>
      </c>
      <c r="N88" s="154">
        <f t="shared" si="15"/>
        <v>0</v>
      </c>
      <c r="O88" s="154">
        <f t="shared" si="16"/>
        <v>0</v>
      </c>
      <c r="P88" s="155">
        <f t="shared" si="17"/>
        <v>0</v>
      </c>
    </row>
    <row r="89" spans="1:16" x14ac:dyDescent="0.2">
      <c r="A89" s="132">
        <v>76</v>
      </c>
      <c r="B89" s="172"/>
      <c r="C89" s="159" t="s">
        <v>255</v>
      </c>
      <c r="D89" s="158" t="s">
        <v>61</v>
      </c>
      <c r="E89" s="129">
        <v>1</v>
      </c>
      <c r="F89" s="70"/>
      <c r="G89" s="67"/>
      <c r="H89" s="48">
        <f t="shared" si="18"/>
        <v>0</v>
      </c>
      <c r="I89" s="67"/>
      <c r="J89" s="67"/>
      <c r="K89" s="49">
        <f t="shared" si="19"/>
        <v>0</v>
      </c>
      <c r="L89" s="156">
        <f t="shared" si="13"/>
        <v>0</v>
      </c>
      <c r="M89" s="154">
        <f t="shared" si="14"/>
        <v>0</v>
      </c>
      <c r="N89" s="154">
        <f t="shared" si="15"/>
        <v>0</v>
      </c>
      <c r="O89" s="154">
        <f t="shared" si="16"/>
        <v>0</v>
      </c>
      <c r="P89" s="155">
        <f t="shared" si="17"/>
        <v>0</v>
      </c>
    </row>
    <row r="90" spans="1:16" x14ac:dyDescent="0.2">
      <c r="A90" s="131">
        <v>77</v>
      </c>
      <c r="B90" s="172"/>
      <c r="C90" s="159" t="s">
        <v>256</v>
      </c>
      <c r="D90" s="158" t="s">
        <v>61</v>
      </c>
      <c r="E90" s="129">
        <v>1</v>
      </c>
      <c r="F90" s="70"/>
      <c r="G90" s="67"/>
      <c r="H90" s="48">
        <f t="shared" si="18"/>
        <v>0</v>
      </c>
      <c r="I90" s="67"/>
      <c r="J90" s="67"/>
      <c r="K90" s="49">
        <f t="shared" si="19"/>
        <v>0</v>
      </c>
      <c r="L90" s="156">
        <f t="shared" si="13"/>
        <v>0</v>
      </c>
      <c r="M90" s="154">
        <f t="shared" si="14"/>
        <v>0</v>
      </c>
      <c r="N90" s="154">
        <f t="shared" si="15"/>
        <v>0</v>
      </c>
      <c r="O90" s="154">
        <f t="shared" si="16"/>
        <v>0</v>
      </c>
      <c r="P90" s="155">
        <f t="shared" si="17"/>
        <v>0</v>
      </c>
    </row>
    <row r="91" spans="1:16" x14ac:dyDescent="0.2">
      <c r="A91" s="132">
        <v>78</v>
      </c>
      <c r="B91" s="172"/>
      <c r="C91" s="159" t="s">
        <v>257</v>
      </c>
      <c r="D91" s="158" t="s">
        <v>61</v>
      </c>
      <c r="E91" s="129">
        <v>1</v>
      </c>
      <c r="F91" s="70"/>
      <c r="G91" s="67"/>
      <c r="H91" s="48">
        <f t="shared" si="18"/>
        <v>0</v>
      </c>
      <c r="I91" s="67"/>
      <c r="J91" s="67"/>
      <c r="K91" s="49">
        <f t="shared" si="19"/>
        <v>0</v>
      </c>
      <c r="L91" s="156">
        <f t="shared" si="13"/>
        <v>0</v>
      </c>
      <c r="M91" s="154">
        <f t="shared" si="14"/>
        <v>0</v>
      </c>
      <c r="N91" s="154">
        <f t="shared" si="15"/>
        <v>0</v>
      </c>
      <c r="O91" s="154">
        <f t="shared" si="16"/>
        <v>0</v>
      </c>
      <c r="P91" s="155">
        <f t="shared" si="17"/>
        <v>0</v>
      </c>
    </row>
    <row r="92" spans="1:16" x14ac:dyDescent="0.2">
      <c r="A92" s="131">
        <v>79</v>
      </c>
      <c r="B92" s="172"/>
      <c r="C92" s="159" t="s">
        <v>258</v>
      </c>
      <c r="D92" s="158" t="s">
        <v>61</v>
      </c>
      <c r="E92" s="129">
        <v>1</v>
      </c>
      <c r="F92" s="70"/>
      <c r="G92" s="67"/>
      <c r="H92" s="48">
        <f t="shared" si="18"/>
        <v>0</v>
      </c>
      <c r="I92" s="67"/>
      <c r="J92" s="67"/>
      <c r="K92" s="49">
        <f t="shared" si="19"/>
        <v>0</v>
      </c>
      <c r="L92" s="156">
        <f t="shared" si="13"/>
        <v>0</v>
      </c>
      <c r="M92" s="154">
        <f t="shared" si="14"/>
        <v>0</v>
      </c>
      <c r="N92" s="154">
        <f t="shared" si="15"/>
        <v>0</v>
      </c>
      <c r="O92" s="154">
        <f t="shared" si="16"/>
        <v>0</v>
      </c>
      <c r="P92" s="155">
        <f t="shared" si="17"/>
        <v>0</v>
      </c>
    </row>
    <row r="93" spans="1:16" x14ac:dyDescent="0.2">
      <c r="A93" s="132">
        <v>80</v>
      </c>
      <c r="B93" s="172"/>
      <c r="C93" s="159" t="s">
        <v>259</v>
      </c>
      <c r="D93" s="158" t="s">
        <v>61</v>
      </c>
      <c r="E93" s="129">
        <v>1</v>
      </c>
      <c r="F93" s="70"/>
      <c r="G93" s="67"/>
      <c r="H93" s="48">
        <f t="shared" si="18"/>
        <v>0</v>
      </c>
      <c r="I93" s="67"/>
      <c r="J93" s="67"/>
      <c r="K93" s="49">
        <f t="shared" si="19"/>
        <v>0</v>
      </c>
      <c r="L93" s="156">
        <f t="shared" si="13"/>
        <v>0</v>
      </c>
      <c r="M93" s="154">
        <f t="shared" si="14"/>
        <v>0</v>
      </c>
      <c r="N93" s="154">
        <f t="shared" si="15"/>
        <v>0</v>
      </c>
      <c r="O93" s="154">
        <f t="shared" si="16"/>
        <v>0</v>
      </c>
      <c r="P93" s="155">
        <f t="shared" si="17"/>
        <v>0</v>
      </c>
    </row>
    <row r="94" spans="1:16" x14ac:dyDescent="0.2">
      <c r="A94" s="131">
        <v>81</v>
      </c>
      <c r="B94" s="172"/>
      <c r="C94" s="159" t="s">
        <v>260</v>
      </c>
      <c r="D94" s="158" t="s">
        <v>61</v>
      </c>
      <c r="E94" s="129">
        <v>1</v>
      </c>
      <c r="F94" s="70"/>
      <c r="G94" s="67"/>
      <c r="H94" s="48">
        <f t="shared" si="18"/>
        <v>0</v>
      </c>
      <c r="I94" s="67"/>
      <c r="J94" s="67"/>
      <c r="K94" s="49">
        <f t="shared" si="19"/>
        <v>0</v>
      </c>
      <c r="L94" s="156">
        <f t="shared" si="13"/>
        <v>0</v>
      </c>
      <c r="M94" s="154">
        <f t="shared" si="14"/>
        <v>0</v>
      </c>
      <c r="N94" s="154">
        <f t="shared" si="15"/>
        <v>0</v>
      </c>
      <c r="O94" s="154">
        <f t="shared" si="16"/>
        <v>0</v>
      </c>
      <c r="P94" s="155">
        <f t="shared" si="17"/>
        <v>0</v>
      </c>
    </row>
    <row r="95" spans="1:16" x14ac:dyDescent="0.2">
      <c r="A95" s="132">
        <v>82</v>
      </c>
      <c r="B95" s="172"/>
      <c r="C95" s="159" t="s">
        <v>261</v>
      </c>
      <c r="D95" s="158" t="s">
        <v>61</v>
      </c>
      <c r="E95" s="129">
        <v>1</v>
      </c>
      <c r="F95" s="70"/>
      <c r="G95" s="67"/>
      <c r="H95" s="48">
        <f t="shared" si="18"/>
        <v>0</v>
      </c>
      <c r="I95" s="67"/>
      <c r="J95" s="67"/>
      <c r="K95" s="49">
        <f t="shared" si="19"/>
        <v>0</v>
      </c>
      <c r="L95" s="156">
        <f t="shared" si="13"/>
        <v>0</v>
      </c>
      <c r="M95" s="154">
        <f t="shared" si="14"/>
        <v>0</v>
      </c>
      <c r="N95" s="154">
        <f t="shared" si="15"/>
        <v>0</v>
      </c>
      <c r="O95" s="154">
        <f t="shared" si="16"/>
        <v>0</v>
      </c>
      <c r="P95" s="155">
        <f t="shared" si="17"/>
        <v>0</v>
      </c>
    </row>
    <row r="96" spans="1:16" x14ac:dyDescent="0.2">
      <c r="A96" s="131">
        <v>83</v>
      </c>
      <c r="B96" s="172"/>
      <c r="C96" s="159" t="s">
        <v>262</v>
      </c>
      <c r="D96" s="158" t="s">
        <v>61</v>
      </c>
      <c r="E96" s="129">
        <v>2</v>
      </c>
      <c r="F96" s="70"/>
      <c r="G96" s="67"/>
      <c r="H96" s="48">
        <f t="shared" si="18"/>
        <v>0</v>
      </c>
      <c r="I96" s="67"/>
      <c r="J96" s="67"/>
      <c r="K96" s="49">
        <f t="shared" si="19"/>
        <v>0</v>
      </c>
      <c r="L96" s="156">
        <f t="shared" si="13"/>
        <v>0</v>
      </c>
      <c r="M96" s="154">
        <f t="shared" si="14"/>
        <v>0</v>
      </c>
      <c r="N96" s="154">
        <f t="shared" si="15"/>
        <v>0</v>
      </c>
      <c r="O96" s="154">
        <f t="shared" si="16"/>
        <v>0</v>
      </c>
      <c r="P96" s="155">
        <f t="shared" si="17"/>
        <v>0</v>
      </c>
    </row>
    <row r="97" spans="1:16" x14ac:dyDescent="0.2">
      <c r="A97" s="132">
        <v>84</v>
      </c>
      <c r="B97" s="172"/>
      <c r="C97" s="159" t="s">
        <v>263</v>
      </c>
      <c r="D97" s="158" t="s">
        <v>61</v>
      </c>
      <c r="E97" s="129">
        <v>6</v>
      </c>
      <c r="F97" s="70"/>
      <c r="G97" s="67"/>
      <c r="H97" s="48">
        <f t="shared" si="18"/>
        <v>0</v>
      </c>
      <c r="I97" s="67"/>
      <c r="J97" s="67"/>
      <c r="K97" s="49">
        <f t="shared" si="19"/>
        <v>0</v>
      </c>
      <c r="L97" s="156">
        <f t="shared" si="13"/>
        <v>0</v>
      </c>
      <c r="M97" s="154">
        <f t="shared" si="14"/>
        <v>0</v>
      </c>
      <c r="N97" s="154">
        <f t="shared" si="15"/>
        <v>0</v>
      </c>
      <c r="O97" s="154">
        <f t="shared" si="16"/>
        <v>0</v>
      </c>
      <c r="P97" s="155">
        <f t="shared" si="17"/>
        <v>0</v>
      </c>
    </row>
    <row r="98" spans="1:16" x14ac:dyDescent="0.2">
      <c r="A98" s="131">
        <v>85</v>
      </c>
      <c r="B98" s="172"/>
      <c r="C98" s="159" t="s">
        <v>264</v>
      </c>
      <c r="D98" s="158" t="s">
        <v>61</v>
      </c>
      <c r="E98" s="129">
        <v>3</v>
      </c>
      <c r="F98" s="70"/>
      <c r="G98" s="67"/>
      <c r="H98" s="48">
        <f t="shared" si="18"/>
        <v>0</v>
      </c>
      <c r="I98" s="67"/>
      <c r="J98" s="67"/>
      <c r="K98" s="49">
        <f t="shared" si="19"/>
        <v>0</v>
      </c>
      <c r="L98" s="156">
        <f t="shared" si="13"/>
        <v>0</v>
      </c>
      <c r="M98" s="154">
        <f t="shared" si="14"/>
        <v>0</v>
      </c>
      <c r="N98" s="154">
        <f t="shared" si="15"/>
        <v>0</v>
      </c>
      <c r="O98" s="154">
        <f t="shared" si="16"/>
        <v>0</v>
      </c>
      <c r="P98" s="155">
        <f t="shared" si="17"/>
        <v>0</v>
      </c>
    </row>
    <row r="99" spans="1:16" x14ac:dyDescent="0.2">
      <c r="A99" s="132">
        <v>86</v>
      </c>
      <c r="B99" s="172"/>
      <c r="C99" s="159" t="s">
        <v>265</v>
      </c>
      <c r="D99" s="158" t="s">
        <v>61</v>
      </c>
      <c r="E99" s="129">
        <v>3</v>
      </c>
      <c r="F99" s="70"/>
      <c r="G99" s="67"/>
      <c r="H99" s="48">
        <f t="shared" si="18"/>
        <v>0</v>
      </c>
      <c r="I99" s="67"/>
      <c r="J99" s="67"/>
      <c r="K99" s="49">
        <f t="shared" si="19"/>
        <v>0</v>
      </c>
      <c r="L99" s="156">
        <f t="shared" si="13"/>
        <v>0</v>
      </c>
      <c r="M99" s="154">
        <f t="shared" si="14"/>
        <v>0</v>
      </c>
      <c r="N99" s="154">
        <f t="shared" si="15"/>
        <v>0</v>
      </c>
      <c r="O99" s="154">
        <f t="shared" si="16"/>
        <v>0</v>
      </c>
      <c r="P99" s="155">
        <f t="shared" si="17"/>
        <v>0</v>
      </c>
    </row>
    <row r="100" spans="1:16" x14ac:dyDescent="0.2">
      <c r="A100" s="131">
        <v>87</v>
      </c>
      <c r="B100" s="172"/>
      <c r="C100" s="159" t="s">
        <v>266</v>
      </c>
      <c r="D100" s="158" t="s">
        <v>61</v>
      </c>
      <c r="E100" s="129">
        <v>12</v>
      </c>
      <c r="F100" s="70"/>
      <c r="G100" s="67"/>
      <c r="H100" s="48">
        <f t="shared" si="18"/>
        <v>0</v>
      </c>
      <c r="I100" s="67"/>
      <c r="J100" s="67"/>
      <c r="K100" s="49">
        <f t="shared" si="19"/>
        <v>0</v>
      </c>
      <c r="L100" s="156">
        <f t="shared" si="13"/>
        <v>0</v>
      </c>
      <c r="M100" s="154">
        <f t="shared" si="14"/>
        <v>0</v>
      </c>
      <c r="N100" s="154">
        <f t="shared" si="15"/>
        <v>0</v>
      </c>
      <c r="O100" s="154">
        <f t="shared" si="16"/>
        <v>0</v>
      </c>
      <c r="P100" s="155">
        <f t="shared" si="17"/>
        <v>0</v>
      </c>
    </row>
    <row r="101" spans="1:16" x14ac:dyDescent="0.2">
      <c r="A101" s="132">
        <v>88</v>
      </c>
      <c r="B101" s="172"/>
      <c r="C101" s="159" t="s">
        <v>267</v>
      </c>
      <c r="D101" s="158" t="s">
        <v>61</v>
      </c>
      <c r="E101" s="129">
        <v>7</v>
      </c>
      <c r="F101" s="70"/>
      <c r="G101" s="67"/>
      <c r="H101" s="48">
        <f t="shared" si="18"/>
        <v>0</v>
      </c>
      <c r="I101" s="67"/>
      <c r="J101" s="67"/>
      <c r="K101" s="49">
        <f t="shared" si="19"/>
        <v>0</v>
      </c>
      <c r="L101" s="156">
        <f t="shared" si="13"/>
        <v>0</v>
      </c>
      <c r="M101" s="154">
        <f t="shared" si="14"/>
        <v>0</v>
      </c>
      <c r="N101" s="154">
        <f t="shared" si="15"/>
        <v>0</v>
      </c>
      <c r="O101" s="154">
        <f t="shared" si="16"/>
        <v>0</v>
      </c>
      <c r="P101" s="155">
        <f t="shared" si="17"/>
        <v>0</v>
      </c>
    </row>
    <row r="102" spans="1:16" x14ac:dyDescent="0.2">
      <c r="A102" s="131">
        <v>89</v>
      </c>
      <c r="B102" s="172"/>
      <c r="C102" s="159" t="s">
        <v>230</v>
      </c>
      <c r="D102" s="158" t="s">
        <v>61</v>
      </c>
      <c r="E102" s="129">
        <v>7</v>
      </c>
      <c r="F102" s="70"/>
      <c r="G102" s="67"/>
      <c r="H102" s="48">
        <f t="shared" si="18"/>
        <v>0</v>
      </c>
      <c r="I102" s="67"/>
      <c r="J102" s="67"/>
      <c r="K102" s="49">
        <f t="shared" si="19"/>
        <v>0</v>
      </c>
      <c r="L102" s="156">
        <f t="shared" si="13"/>
        <v>0</v>
      </c>
      <c r="M102" s="154">
        <f t="shared" si="14"/>
        <v>0</v>
      </c>
      <c r="N102" s="154">
        <f t="shared" si="15"/>
        <v>0</v>
      </c>
      <c r="O102" s="154">
        <f t="shared" si="16"/>
        <v>0</v>
      </c>
      <c r="P102" s="155">
        <f t="shared" si="17"/>
        <v>0</v>
      </c>
    </row>
    <row r="103" spans="1:16" ht="33.75" x14ac:dyDescent="0.2">
      <c r="A103" s="132">
        <v>90</v>
      </c>
      <c r="B103" s="172"/>
      <c r="C103" s="159" t="s">
        <v>397</v>
      </c>
      <c r="D103" s="158" t="s">
        <v>59</v>
      </c>
      <c r="E103" s="129">
        <v>25</v>
      </c>
      <c r="F103" s="70"/>
      <c r="G103" s="67"/>
      <c r="H103" s="48">
        <f t="shared" si="18"/>
        <v>0</v>
      </c>
      <c r="I103" s="67"/>
      <c r="J103" s="67"/>
      <c r="K103" s="49">
        <f t="shared" si="19"/>
        <v>0</v>
      </c>
      <c r="L103" s="156">
        <f t="shared" si="13"/>
        <v>0</v>
      </c>
      <c r="M103" s="154">
        <f t="shared" si="14"/>
        <v>0</v>
      </c>
      <c r="N103" s="154">
        <f t="shared" si="15"/>
        <v>0</v>
      </c>
      <c r="O103" s="154">
        <f t="shared" si="16"/>
        <v>0</v>
      </c>
      <c r="P103" s="155">
        <f t="shared" si="17"/>
        <v>0</v>
      </c>
    </row>
    <row r="104" spans="1:16" ht="33.75" x14ac:dyDescent="0.2">
      <c r="A104" s="131">
        <v>91</v>
      </c>
      <c r="B104" s="172"/>
      <c r="C104" s="159" t="s">
        <v>398</v>
      </c>
      <c r="D104" s="158" t="s">
        <v>59</v>
      </c>
      <c r="E104" s="129">
        <v>10</v>
      </c>
      <c r="F104" s="70"/>
      <c r="G104" s="67"/>
      <c r="H104" s="48">
        <f t="shared" si="18"/>
        <v>0</v>
      </c>
      <c r="I104" s="67"/>
      <c r="J104" s="67"/>
      <c r="K104" s="49">
        <f t="shared" si="19"/>
        <v>0</v>
      </c>
      <c r="L104" s="156">
        <f t="shared" si="13"/>
        <v>0</v>
      </c>
      <c r="M104" s="154">
        <f t="shared" si="14"/>
        <v>0</v>
      </c>
      <c r="N104" s="154">
        <f t="shared" si="15"/>
        <v>0</v>
      </c>
      <c r="O104" s="154">
        <f t="shared" si="16"/>
        <v>0</v>
      </c>
      <c r="P104" s="155">
        <f t="shared" si="17"/>
        <v>0</v>
      </c>
    </row>
    <row r="105" spans="1:16" x14ac:dyDescent="0.2">
      <c r="A105" s="132">
        <v>92</v>
      </c>
      <c r="B105" s="172"/>
      <c r="C105" s="159" t="s">
        <v>232</v>
      </c>
      <c r="D105" s="158" t="s">
        <v>65</v>
      </c>
      <c r="E105" s="129">
        <v>1</v>
      </c>
      <c r="F105" s="70"/>
      <c r="G105" s="67"/>
      <c r="H105" s="48">
        <f t="shared" si="18"/>
        <v>0</v>
      </c>
      <c r="I105" s="67"/>
      <c r="J105" s="67"/>
      <c r="K105" s="49">
        <f t="shared" si="19"/>
        <v>0</v>
      </c>
      <c r="L105" s="156">
        <f t="shared" si="13"/>
        <v>0</v>
      </c>
      <c r="M105" s="154">
        <f t="shared" si="14"/>
        <v>0</v>
      </c>
      <c r="N105" s="154">
        <f t="shared" si="15"/>
        <v>0</v>
      </c>
      <c r="O105" s="154">
        <f t="shared" si="16"/>
        <v>0</v>
      </c>
      <c r="P105" s="155">
        <f t="shared" si="17"/>
        <v>0</v>
      </c>
    </row>
    <row r="106" spans="1:16" x14ac:dyDescent="0.2">
      <c r="A106" s="131">
        <v>93</v>
      </c>
      <c r="B106" s="172"/>
      <c r="C106" s="159" t="s">
        <v>391</v>
      </c>
      <c r="D106" s="158" t="s">
        <v>61</v>
      </c>
      <c r="E106" s="129">
        <v>2</v>
      </c>
      <c r="F106" s="70"/>
      <c r="G106" s="67"/>
      <c r="H106" s="48">
        <f t="shared" si="18"/>
        <v>0</v>
      </c>
      <c r="I106" s="67"/>
      <c r="J106" s="67"/>
      <c r="K106" s="49">
        <f t="shared" si="19"/>
        <v>0</v>
      </c>
      <c r="L106" s="156">
        <f t="shared" si="13"/>
        <v>0</v>
      </c>
      <c r="M106" s="154">
        <f t="shared" si="14"/>
        <v>0</v>
      </c>
      <c r="N106" s="154">
        <f t="shared" si="15"/>
        <v>0</v>
      </c>
      <c r="O106" s="154">
        <f t="shared" si="16"/>
        <v>0</v>
      </c>
      <c r="P106" s="155">
        <f t="shared" si="17"/>
        <v>0</v>
      </c>
    </row>
    <row r="107" spans="1:16" x14ac:dyDescent="0.2">
      <c r="A107" s="132">
        <v>94</v>
      </c>
      <c r="B107" s="172"/>
      <c r="C107" s="159" t="s">
        <v>268</v>
      </c>
      <c r="D107" s="158" t="s">
        <v>65</v>
      </c>
      <c r="E107" s="129">
        <v>1</v>
      </c>
      <c r="F107" s="70"/>
      <c r="G107" s="67"/>
      <c r="H107" s="48">
        <f t="shared" si="18"/>
        <v>0</v>
      </c>
      <c r="I107" s="67"/>
      <c r="J107" s="67"/>
      <c r="K107" s="49">
        <f t="shared" si="19"/>
        <v>0</v>
      </c>
      <c r="L107" s="156">
        <f t="shared" si="13"/>
        <v>0</v>
      </c>
      <c r="M107" s="154">
        <f t="shared" si="14"/>
        <v>0</v>
      </c>
      <c r="N107" s="154">
        <f t="shared" si="15"/>
        <v>0</v>
      </c>
      <c r="O107" s="154">
        <f t="shared" si="16"/>
        <v>0</v>
      </c>
      <c r="P107" s="155">
        <f t="shared" si="17"/>
        <v>0</v>
      </c>
    </row>
    <row r="108" spans="1:16" x14ac:dyDescent="0.2">
      <c r="A108" s="131">
        <v>95</v>
      </c>
      <c r="B108" s="172"/>
      <c r="C108" s="159" t="s">
        <v>269</v>
      </c>
      <c r="D108" s="158" t="s">
        <v>65</v>
      </c>
      <c r="E108" s="129">
        <v>1</v>
      </c>
      <c r="F108" s="70"/>
      <c r="G108" s="67"/>
      <c r="H108" s="48">
        <f t="shared" si="18"/>
        <v>0</v>
      </c>
      <c r="I108" s="67"/>
      <c r="J108" s="67"/>
      <c r="K108" s="49">
        <f t="shared" si="19"/>
        <v>0</v>
      </c>
      <c r="L108" s="156">
        <f t="shared" si="13"/>
        <v>0</v>
      </c>
      <c r="M108" s="154">
        <f t="shared" si="14"/>
        <v>0</v>
      </c>
      <c r="N108" s="154">
        <f t="shared" si="15"/>
        <v>0</v>
      </c>
      <c r="O108" s="154">
        <f t="shared" si="16"/>
        <v>0</v>
      </c>
      <c r="P108" s="155">
        <f t="shared" si="17"/>
        <v>0</v>
      </c>
    </row>
    <row r="109" spans="1:16" x14ac:dyDescent="0.2">
      <c r="A109" s="132">
        <v>96</v>
      </c>
      <c r="B109" s="172"/>
      <c r="C109" s="159" t="s">
        <v>270</v>
      </c>
      <c r="D109" s="158" t="s">
        <v>65</v>
      </c>
      <c r="E109" s="129">
        <v>1</v>
      </c>
      <c r="F109" s="70"/>
      <c r="G109" s="67"/>
      <c r="H109" s="48">
        <f t="shared" si="18"/>
        <v>0</v>
      </c>
      <c r="I109" s="67"/>
      <c r="J109" s="67"/>
      <c r="K109" s="49">
        <f t="shared" si="19"/>
        <v>0</v>
      </c>
      <c r="L109" s="156">
        <f t="shared" si="13"/>
        <v>0</v>
      </c>
      <c r="M109" s="154">
        <f t="shared" si="14"/>
        <v>0</v>
      </c>
      <c r="N109" s="154">
        <f t="shared" si="15"/>
        <v>0</v>
      </c>
      <c r="O109" s="154">
        <f t="shared" si="16"/>
        <v>0</v>
      </c>
      <c r="P109" s="155">
        <f t="shared" si="17"/>
        <v>0</v>
      </c>
    </row>
    <row r="110" spans="1:16" ht="22.5" x14ac:dyDescent="0.2">
      <c r="A110" s="131">
        <v>97</v>
      </c>
      <c r="B110" s="172"/>
      <c r="C110" s="159" t="s">
        <v>271</v>
      </c>
      <c r="D110" s="158" t="s">
        <v>65</v>
      </c>
      <c r="E110" s="129">
        <v>1</v>
      </c>
      <c r="F110" s="70"/>
      <c r="G110" s="67"/>
      <c r="H110" s="48">
        <f t="shared" si="18"/>
        <v>0</v>
      </c>
      <c r="I110" s="67"/>
      <c r="J110" s="67"/>
      <c r="K110" s="49">
        <f t="shared" si="19"/>
        <v>0</v>
      </c>
      <c r="L110" s="156">
        <f t="shared" si="13"/>
        <v>0</v>
      </c>
      <c r="M110" s="154">
        <f t="shared" si="14"/>
        <v>0</v>
      </c>
      <c r="N110" s="154">
        <f t="shared" si="15"/>
        <v>0</v>
      </c>
      <c r="O110" s="154">
        <f t="shared" si="16"/>
        <v>0</v>
      </c>
      <c r="P110" s="155">
        <f t="shared" ref="P110:P111" si="20">SUM(M110:O110)</f>
        <v>0</v>
      </c>
    </row>
    <row r="111" spans="1:16" ht="12" thickBot="1" x14ac:dyDescent="0.25">
      <c r="A111" s="132">
        <v>98</v>
      </c>
      <c r="B111" s="172"/>
      <c r="C111" s="159" t="s">
        <v>272</v>
      </c>
      <c r="D111" s="158" t="s">
        <v>65</v>
      </c>
      <c r="E111" s="129">
        <v>1</v>
      </c>
      <c r="F111" s="70"/>
      <c r="G111" s="67"/>
      <c r="H111" s="48">
        <f t="shared" si="18"/>
        <v>0</v>
      </c>
      <c r="I111" s="67"/>
      <c r="J111" s="67"/>
      <c r="K111" s="49">
        <f t="shared" si="19"/>
        <v>0</v>
      </c>
      <c r="L111" s="156">
        <f t="shared" si="13"/>
        <v>0</v>
      </c>
      <c r="M111" s="154">
        <f t="shared" si="14"/>
        <v>0</v>
      </c>
      <c r="N111" s="154">
        <f t="shared" si="15"/>
        <v>0</v>
      </c>
      <c r="O111" s="154">
        <f t="shared" si="16"/>
        <v>0</v>
      </c>
      <c r="P111" s="155">
        <f t="shared" si="20"/>
        <v>0</v>
      </c>
    </row>
    <row r="112" spans="1:16" ht="10.7" customHeight="1" thickBot="1" x14ac:dyDescent="0.25">
      <c r="A112" s="250" t="s">
        <v>399</v>
      </c>
      <c r="B112" s="251"/>
      <c r="C112" s="251"/>
      <c r="D112" s="251"/>
      <c r="E112" s="251"/>
      <c r="F112" s="251"/>
      <c r="G112" s="251"/>
      <c r="H112" s="251"/>
      <c r="I112" s="251"/>
      <c r="J112" s="251"/>
      <c r="K112" s="252"/>
      <c r="L112" s="161">
        <f>SUM(L14:L111)</f>
        <v>0</v>
      </c>
      <c r="M112" s="162">
        <f>SUM(M14:M111)</f>
        <v>0</v>
      </c>
      <c r="N112" s="162">
        <f>SUM(N14:N111)</f>
        <v>0</v>
      </c>
      <c r="O112" s="162">
        <f>SUM(O14:O111)</f>
        <v>0</v>
      </c>
      <c r="P112" s="163">
        <f>SUM(P14:P111)</f>
        <v>0</v>
      </c>
    </row>
    <row r="113" spans="1:16" x14ac:dyDescent="0.2">
      <c r="A113" s="141"/>
      <c r="B113" s="141"/>
      <c r="C113" s="141"/>
      <c r="D113" s="141"/>
      <c r="E113" s="141"/>
      <c r="F113" s="141"/>
      <c r="G113" s="141"/>
      <c r="H113" s="141"/>
      <c r="I113" s="141"/>
      <c r="J113" s="141"/>
      <c r="K113" s="141"/>
      <c r="L113" s="141"/>
      <c r="M113" s="141"/>
      <c r="N113" s="141"/>
      <c r="O113" s="141"/>
      <c r="P113" s="141"/>
    </row>
    <row r="114" spans="1:16" x14ac:dyDescent="0.2">
      <c r="A114" s="141"/>
      <c r="B114" s="141"/>
      <c r="C114" s="141"/>
      <c r="D114" s="141"/>
      <c r="E114" s="141"/>
      <c r="F114" s="141"/>
      <c r="G114" s="141"/>
      <c r="H114" s="141"/>
      <c r="I114" s="141"/>
      <c r="J114" s="141"/>
      <c r="K114" s="141"/>
      <c r="L114" s="141"/>
      <c r="M114" s="141"/>
      <c r="N114" s="141"/>
      <c r="O114" s="141"/>
      <c r="P114" s="141"/>
    </row>
    <row r="115" spans="1:16" x14ac:dyDescent="0.2">
      <c r="A115" s="136" t="s">
        <v>14</v>
      </c>
      <c r="B115" s="141"/>
      <c r="C115" s="263">
        <f>'Kops a'!C35:H35</f>
        <v>0</v>
      </c>
      <c r="D115" s="263"/>
      <c r="E115" s="263"/>
      <c r="F115" s="263"/>
      <c r="G115" s="263"/>
      <c r="H115" s="263"/>
      <c r="I115" s="141"/>
      <c r="J115" s="141"/>
      <c r="K115" s="141"/>
      <c r="L115" s="141"/>
      <c r="M115" s="141"/>
      <c r="N115" s="141"/>
      <c r="O115" s="141"/>
      <c r="P115" s="141"/>
    </row>
    <row r="116" spans="1:16" x14ac:dyDescent="0.2">
      <c r="A116" s="141"/>
      <c r="B116" s="141"/>
      <c r="C116" s="260" t="s">
        <v>15</v>
      </c>
      <c r="D116" s="260"/>
      <c r="E116" s="260"/>
      <c r="F116" s="260"/>
      <c r="G116" s="260"/>
      <c r="H116" s="260"/>
      <c r="I116" s="141"/>
      <c r="J116" s="141"/>
      <c r="K116" s="141"/>
      <c r="L116" s="141"/>
      <c r="M116" s="141"/>
      <c r="N116" s="141"/>
      <c r="O116" s="141"/>
      <c r="P116" s="141"/>
    </row>
    <row r="117" spans="1:16" x14ac:dyDescent="0.2">
      <c r="A117" s="141"/>
      <c r="B117" s="141"/>
      <c r="C117" s="141"/>
      <c r="D117" s="141"/>
      <c r="E117" s="141"/>
      <c r="F117" s="141"/>
      <c r="G117" s="141"/>
      <c r="H117" s="141"/>
      <c r="I117" s="141"/>
      <c r="J117" s="141"/>
      <c r="K117" s="141"/>
      <c r="L117" s="141"/>
      <c r="M117" s="141"/>
      <c r="N117" s="141"/>
      <c r="O117" s="141"/>
      <c r="P117" s="141"/>
    </row>
    <row r="118" spans="1:16" x14ac:dyDescent="0.2">
      <c r="A118" s="183" t="str">
        <f>'Kops a'!A38</f>
        <v>Tāme sastādīta 20__. gada __. _________</v>
      </c>
      <c r="B118" s="164"/>
      <c r="C118" s="164"/>
      <c r="D118" s="164"/>
      <c r="E118" s="141"/>
      <c r="F118" s="141"/>
      <c r="G118" s="141"/>
      <c r="H118" s="141"/>
      <c r="I118" s="141"/>
      <c r="J118" s="141"/>
      <c r="K118" s="141"/>
      <c r="L118" s="141"/>
      <c r="M118" s="141"/>
      <c r="N118" s="141"/>
      <c r="O118" s="141"/>
      <c r="P118" s="141"/>
    </row>
    <row r="119" spans="1:16" x14ac:dyDescent="0.2">
      <c r="A119" s="141"/>
      <c r="B119" s="141"/>
      <c r="C119" s="141"/>
      <c r="D119" s="141"/>
      <c r="E119" s="141"/>
      <c r="F119" s="141"/>
      <c r="G119" s="141"/>
      <c r="H119" s="141"/>
      <c r="I119" s="141"/>
      <c r="J119" s="141"/>
      <c r="K119" s="141"/>
      <c r="L119" s="141"/>
      <c r="M119" s="141"/>
      <c r="N119" s="141"/>
      <c r="O119" s="141"/>
      <c r="P119" s="141"/>
    </row>
    <row r="120" spans="1:16" x14ac:dyDescent="0.2">
      <c r="A120" s="136" t="s">
        <v>38</v>
      </c>
      <c r="B120" s="141"/>
      <c r="C120" s="263">
        <f>'Kops a'!C40:H40</f>
        <v>0</v>
      </c>
      <c r="D120" s="263"/>
      <c r="E120" s="263"/>
      <c r="F120" s="263"/>
      <c r="G120" s="263"/>
      <c r="H120" s="263"/>
      <c r="I120" s="141"/>
      <c r="J120" s="141"/>
      <c r="K120" s="141"/>
      <c r="L120" s="141"/>
      <c r="M120" s="141"/>
      <c r="N120" s="141"/>
      <c r="O120" s="141"/>
      <c r="P120" s="141"/>
    </row>
    <row r="121" spans="1:16" x14ac:dyDescent="0.2">
      <c r="A121" s="141"/>
      <c r="B121" s="141"/>
      <c r="C121" s="260" t="s">
        <v>15</v>
      </c>
      <c r="D121" s="260"/>
      <c r="E121" s="260"/>
      <c r="F121" s="260"/>
      <c r="G121" s="260"/>
      <c r="H121" s="260"/>
      <c r="I121" s="141"/>
      <c r="J121" s="141"/>
      <c r="K121" s="141"/>
      <c r="L121" s="141"/>
      <c r="M121" s="141"/>
      <c r="N121" s="141"/>
      <c r="O121" s="141"/>
      <c r="P121" s="141"/>
    </row>
    <row r="122" spans="1:16" x14ac:dyDescent="0.2">
      <c r="A122" s="141"/>
      <c r="B122" s="141"/>
      <c r="C122" s="141"/>
      <c r="D122" s="141"/>
      <c r="E122" s="141"/>
      <c r="F122" s="141"/>
      <c r="G122" s="141"/>
      <c r="H122" s="141"/>
      <c r="I122" s="141"/>
      <c r="J122" s="141"/>
      <c r="K122" s="141"/>
      <c r="L122" s="141"/>
      <c r="M122" s="141"/>
      <c r="N122" s="141"/>
      <c r="O122" s="141"/>
      <c r="P122" s="141"/>
    </row>
    <row r="123" spans="1:16" x14ac:dyDescent="0.2">
      <c r="A123" s="183" t="s">
        <v>55</v>
      </c>
      <c r="B123" s="164"/>
      <c r="C123" s="165">
        <f>'Kops a'!C43</f>
        <v>0</v>
      </c>
      <c r="D123" s="166"/>
      <c r="E123" s="141"/>
      <c r="F123" s="141"/>
      <c r="G123" s="141"/>
      <c r="H123" s="141"/>
      <c r="I123" s="141"/>
      <c r="J123" s="141"/>
      <c r="K123" s="141"/>
      <c r="L123" s="141"/>
      <c r="M123" s="141"/>
      <c r="N123" s="141"/>
      <c r="O123" s="141"/>
      <c r="P123" s="141"/>
    </row>
    <row r="124" spans="1:16" x14ac:dyDescent="0.2">
      <c r="A124" s="141"/>
      <c r="B124" s="141"/>
      <c r="C124" s="141"/>
      <c r="D124" s="141"/>
      <c r="E124" s="141"/>
      <c r="F124" s="141"/>
      <c r="G124" s="141"/>
      <c r="H124" s="141"/>
      <c r="I124" s="141"/>
      <c r="J124" s="141"/>
      <c r="K124" s="141"/>
      <c r="L124" s="141"/>
      <c r="M124" s="141"/>
      <c r="N124" s="141"/>
      <c r="O124" s="141"/>
      <c r="P124" s="141"/>
    </row>
  </sheetData>
  <mergeCells count="22">
    <mergeCell ref="C121:H121"/>
    <mergeCell ref="A112:K112"/>
    <mergeCell ref="C115:H115"/>
    <mergeCell ref="C116:H116"/>
    <mergeCell ref="C120:H120"/>
    <mergeCell ref="A9:F9"/>
    <mergeCell ref="J9:M9"/>
    <mergeCell ref="D8:L8"/>
    <mergeCell ref="N9:O9"/>
    <mergeCell ref="A12:A13"/>
    <mergeCell ref="B12:B13"/>
    <mergeCell ref="C12:C13"/>
    <mergeCell ref="D12:D13"/>
    <mergeCell ref="E12:E13"/>
    <mergeCell ref="L12:P12"/>
    <mergeCell ref="F12:K12"/>
    <mergeCell ref="C2:I2"/>
    <mergeCell ref="C3:I3"/>
    <mergeCell ref="D5:L5"/>
    <mergeCell ref="D6:L6"/>
    <mergeCell ref="D7:L7"/>
    <mergeCell ref="C4:I4"/>
  </mergeCells>
  <conditionalFormatting sqref="A15:B15 B16:B111 A17 A19 A21 A23 A25 A27 A29 A31 A33 A35 A37 A39 A41 A43 A45 A47 A49 A51 A53 A55 A57 A59 A61 A63 A65 A67 A69 A71 A73 A75 A77 A79 A81 A83 A85 A87 A89 A91 A93 A95 A97 A99 A101 A103 A105 A107 A109 A111 D15:E111">
    <cfRule type="cellIs" dxfId="52" priority="30" operator="equal">
      <formula>0</formula>
    </cfRule>
  </conditionalFormatting>
  <conditionalFormatting sqref="N9:O9">
    <cfRule type="cellIs" dxfId="51" priority="29" operator="equal">
      <formula>0</formula>
    </cfRule>
  </conditionalFormatting>
  <conditionalFormatting sqref="C2:I2">
    <cfRule type="cellIs" dxfId="50" priority="26" operator="equal">
      <formula>0</formula>
    </cfRule>
  </conditionalFormatting>
  <conditionalFormatting sqref="O10">
    <cfRule type="cellIs" dxfId="49" priority="25" operator="equal">
      <formula>"20__. gada __. _________"</formula>
    </cfRule>
  </conditionalFormatting>
  <conditionalFormatting sqref="L14:P112">
    <cfRule type="cellIs" dxfId="48" priority="19" operator="equal">
      <formula>0</formula>
    </cfRule>
  </conditionalFormatting>
  <conditionalFormatting sqref="C4:I4">
    <cfRule type="cellIs" dxfId="47" priority="18" operator="equal">
      <formula>0</formula>
    </cfRule>
  </conditionalFormatting>
  <conditionalFormatting sqref="C15:C111">
    <cfRule type="cellIs" dxfId="46" priority="17" operator="equal">
      <formula>0</formula>
    </cfRule>
  </conditionalFormatting>
  <conditionalFormatting sqref="D5:L8">
    <cfRule type="cellIs" dxfId="45" priority="15" operator="equal">
      <formula>0</formula>
    </cfRule>
  </conditionalFormatting>
  <conditionalFormatting sqref="A14:B14 D14:E14 A16 A18 A20 A22 A24 A26 A28 A30 A32 A34 A36 A38 A40 A42 A44 A46 A48 A50 A52 A54 A56 A58 A60 A62 A64 A66 A68 A70 A72 A74 A76 A78 A80 A82 A84 A86 A88 A90 A92 A94 A96 A98 A100 A102 A104 A106 A108 A110">
    <cfRule type="cellIs" dxfId="44" priority="14" operator="equal">
      <formula>0</formula>
    </cfRule>
  </conditionalFormatting>
  <conditionalFormatting sqref="C14">
    <cfRule type="cellIs" dxfId="43" priority="13" operator="equal">
      <formula>0</formula>
    </cfRule>
  </conditionalFormatting>
  <conditionalFormatting sqref="P10">
    <cfRule type="cellIs" dxfId="42" priority="11" operator="equal">
      <formula>"20__. gada __. _________"</formula>
    </cfRule>
  </conditionalFormatting>
  <conditionalFormatting sqref="C120:H120">
    <cfRule type="cellIs" dxfId="41" priority="8" operator="equal">
      <formula>0</formula>
    </cfRule>
  </conditionalFormatting>
  <conditionalFormatting sqref="C115:H115">
    <cfRule type="cellIs" dxfId="40" priority="7" operator="equal">
      <formula>0</formula>
    </cfRule>
  </conditionalFormatting>
  <conditionalFormatting sqref="C120:H120 C123 C115:H115">
    <cfRule type="cellIs" dxfId="39" priority="6" operator="equal">
      <formula>0</formula>
    </cfRule>
  </conditionalFormatting>
  <conditionalFormatting sqref="D1">
    <cfRule type="cellIs" dxfId="38" priority="5" operator="equal">
      <formula>0</formula>
    </cfRule>
  </conditionalFormatting>
  <conditionalFormatting sqref="A9:F9">
    <cfRule type="containsText" dxfId="37" priority="4" operator="containsText" text="Tāme sastādīta  20__. gada tirgus cenās, pamatojoties uz ___ daļas rasējumiem">
      <formula>NOT(ISERROR(SEARCH("Tāme sastādīta  20__. gada tirgus cenās, pamatojoties uz ___ daļas rasējumiem",A9)))</formula>
    </cfRule>
  </conditionalFormatting>
  <conditionalFormatting sqref="A112:K112">
    <cfRule type="containsText" dxfId="36" priority="3" operator="containsText" text="Tiešās izmaksas kopā, t. sk. darba devēja sociālais nodoklis __.__% ">
      <formula>NOT(ISERROR(SEARCH("Tiešās izmaksas kopā, t. sk. darba devēja sociālais nodoklis __.__% ",A112)))</formula>
    </cfRule>
  </conditionalFormatting>
  <conditionalFormatting sqref="I14:J111 F14:G111">
    <cfRule type="cellIs" dxfId="35" priority="2" operator="equal">
      <formula>0</formula>
    </cfRule>
  </conditionalFormatting>
  <conditionalFormatting sqref="H14:H111 K14:K111">
    <cfRule type="cellIs" dxfId="34" priority="1" operator="equal">
      <formula>0</formula>
    </cfRule>
  </conditionalFormatting>
  <pageMargins left="0.7" right="0.7" top="0.75" bottom="0.75" header="0.3" footer="0.3"/>
  <pageSetup scale="88" fitToHeight="0" orientation="landscape" horizontalDpi="1200" verticalDpi="1200" r:id="rId1"/>
  <legacyDrawing r:id="rId2"/>
  <extLst>
    <ext xmlns:x14="http://schemas.microsoft.com/office/spreadsheetml/2009/9/main" uri="{78C0D931-6437-407d-A8EE-F0AAD7539E65}">
      <x14:conditionalFormattings>
        <x14:conditionalFormatting xmlns:xm="http://schemas.microsoft.com/office/excel/2006/main">
          <x14:cfRule type="containsText" priority="10" operator="containsText" id="{160D584C-64FF-402E-862E-BC36A5AEB0A3}">
            <xm:f>NOT(ISERROR(SEARCH("Tāme sastādīta ____. gada ___. ______________",A118)))</xm:f>
            <xm:f>"Tāme sastādīta ____. gada ___. ______________"</xm:f>
            <x14:dxf>
              <font>
                <color auto="1"/>
              </font>
              <fill>
                <patternFill>
                  <bgColor rgb="FFC6EFCE"/>
                </patternFill>
              </fill>
            </x14:dxf>
          </x14:cfRule>
          <xm:sqref>A118</xm:sqref>
        </x14:conditionalFormatting>
        <x14:conditionalFormatting xmlns:xm="http://schemas.microsoft.com/office/excel/2006/main">
          <x14:cfRule type="containsText" priority="9" operator="containsText" id="{E1217419-522C-47B8-8672-CC9D11C3FC05}">
            <xm:f>NOT(ISERROR(SEARCH("Sertifikāta Nr. _________________________________",A123)))</xm:f>
            <xm:f>"Sertifikāta Nr. _________________________________"</xm:f>
            <x14:dxf>
              <font>
                <color auto="1"/>
              </font>
              <fill>
                <patternFill>
                  <bgColor rgb="FFC6EFCE"/>
                </patternFill>
              </fill>
            </x14:dxf>
          </x14:cfRule>
          <xm:sqref>A123</xm:sqref>
        </x14:conditionalFormatting>
      </x14:conditionalFormatting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A1:P52"/>
  <sheetViews>
    <sheetView topLeftCell="A14" zoomScale="115" zoomScaleNormal="115" zoomScaleSheetLayoutView="160" workbookViewId="0">
      <selection activeCell="J37" sqref="J37"/>
    </sheetView>
  </sheetViews>
  <sheetFormatPr defaultColWidth="9.140625" defaultRowHeight="11.25" x14ac:dyDescent="0.2"/>
  <cols>
    <col min="1" max="1" width="4.5703125" style="1" customWidth="1"/>
    <col min="2" max="2" width="5.28515625" style="1" customWidth="1"/>
    <col min="3" max="3" width="38.42578125" style="1" customWidth="1"/>
    <col min="4" max="4" width="5.85546875" style="1" customWidth="1"/>
    <col min="5" max="5" width="8.7109375" style="1" customWidth="1"/>
    <col min="6" max="6" width="5.42578125" style="1" customWidth="1"/>
    <col min="7" max="7" width="4.85546875" style="1" customWidth="1"/>
    <col min="8" max="10" width="6.7109375" style="1" customWidth="1"/>
    <col min="11" max="11" width="7" style="1" customWidth="1"/>
    <col min="12" max="15" width="7.7109375" style="1" customWidth="1"/>
    <col min="16" max="16" width="9" style="1" customWidth="1"/>
    <col min="17" max="16384" width="9.140625" style="1"/>
  </cols>
  <sheetData>
    <row r="1" spans="1:16" x14ac:dyDescent="0.2">
      <c r="A1" s="23"/>
      <c r="B1" s="23"/>
      <c r="C1" s="27" t="s">
        <v>39</v>
      </c>
      <c r="D1" s="52">
        <f>'Kops a'!A25</f>
        <v>0</v>
      </c>
      <c r="E1" s="23"/>
      <c r="F1" s="23"/>
      <c r="G1" s="23"/>
      <c r="H1" s="23"/>
      <c r="I1" s="23"/>
      <c r="J1" s="23"/>
      <c r="N1" s="26"/>
      <c r="O1" s="27"/>
      <c r="P1" s="28"/>
    </row>
    <row r="2" spans="1:16" x14ac:dyDescent="0.2">
      <c r="A2" s="29"/>
      <c r="B2" s="29"/>
      <c r="C2" s="232" t="s">
        <v>274</v>
      </c>
      <c r="D2" s="232"/>
      <c r="E2" s="232"/>
      <c r="F2" s="232"/>
      <c r="G2" s="232"/>
      <c r="H2" s="232"/>
      <c r="I2" s="232"/>
      <c r="J2" s="29"/>
    </row>
    <row r="3" spans="1:16" x14ac:dyDescent="0.2">
      <c r="A3" s="30"/>
      <c r="B3" s="30"/>
      <c r="C3" s="195" t="s">
        <v>18</v>
      </c>
      <c r="D3" s="195"/>
      <c r="E3" s="195"/>
      <c r="F3" s="195"/>
      <c r="G3" s="195"/>
      <c r="H3" s="195"/>
      <c r="I3" s="195"/>
      <c r="J3" s="30"/>
    </row>
    <row r="4" spans="1:16" x14ac:dyDescent="0.2">
      <c r="A4" s="30"/>
      <c r="B4" s="30"/>
      <c r="C4" s="233" t="s">
        <v>53</v>
      </c>
      <c r="D4" s="233"/>
      <c r="E4" s="233"/>
      <c r="F4" s="233"/>
      <c r="G4" s="233"/>
      <c r="H4" s="233"/>
      <c r="I4" s="233"/>
      <c r="J4" s="30"/>
    </row>
    <row r="5" spans="1:16" x14ac:dyDescent="0.2">
      <c r="A5" s="23"/>
      <c r="B5" s="23"/>
      <c r="C5" s="27" t="s">
        <v>5</v>
      </c>
      <c r="D5" s="246" t="str">
        <f>'Kops a'!D6</f>
        <v>Daudzdzīvokļu dzīvojamās ēkas vienkāršotā atjaunošana</v>
      </c>
      <c r="E5" s="246"/>
      <c r="F5" s="246"/>
      <c r="G5" s="246"/>
      <c r="H5" s="246"/>
      <c r="I5" s="246"/>
      <c r="J5" s="246"/>
      <c r="K5" s="246"/>
      <c r="L5" s="246"/>
      <c r="M5" s="17"/>
      <c r="N5" s="17"/>
      <c r="O5" s="17"/>
      <c r="P5" s="17"/>
    </row>
    <row r="6" spans="1:16" x14ac:dyDescent="0.2">
      <c r="A6" s="23"/>
      <c r="B6" s="23"/>
      <c r="C6" s="27" t="s">
        <v>6</v>
      </c>
      <c r="D6" s="246" t="str">
        <f>'Kops a'!D7</f>
        <v>Daudzdzīvokļu dzīvojamās ēkas vienkāršotā atjaunošana</v>
      </c>
      <c r="E6" s="246"/>
      <c r="F6" s="246"/>
      <c r="G6" s="246"/>
      <c r="H6" s="246"/>
      <c r="I6" s="246"/>
      <c r="J6" s="246"/>
      <c r="K6" s="246"/>
      <c r="L6" s="246"/>
      <c r="M6" s="17"/>
      <c r="N6" s="17"/>
      <c r="O6" s="17"/>
      <c r="P6" s="17"/>
    </row>
    <row r="7" spans="1:16" x14ac:dyDescent="0.2">
      <c r="A7" s="23"/>
      <c r="B7" s="23"/>
      <c r="C7" s="27" t="s">
        <v>7</v>
      </c>
      <c r="D7" s="246" t="str">
        <f>'Kops a'!D8</f>
        <v>Tirgus iela 2, Valmiera</v>
      </c>
      <c r="E7" s="246"/>
      <c r="F7" s="246"/>
      <c r="G7" s="246"/>
      <c r="H7" s="246"/>
      <c r="I7" s="246"/>
      <c r="J7" s="246"/>
      <c r="K7" s="246"/>
      <c r="L7" s="246"/>
      <c r="M7" s="17"/>
      <c r="N7" s="17"/>
      <c r="O7" s="17"/>
      <c r="P7" s="17"/>
    </row>
    <row r="8" spans="1:16" x14ac:dyDescent="0.2">
      <c r="A8" s="23"/>
      <c r="B8" s="23"/>
      <c r="C8" s="4" t="s">
        <v>21</v>
      </c>
      <c r="D8" s="246">
        <f>'Kops a'!D9</f>
        <v>0</v>
      </c>
      <c r="E8" s="246"/>
      <c r="F8" s="246"/>
      <c r="G8" s="246"/>
      <c r="H8" s="246"/>
      <c r="I8" s="246"/>
      <c r="J8" s="246"/>
      <c r="K8" s="246"/>
      <c r="L8" s="246"/>
      <c r="M8" s="17"/>
      <c r="N8" s="17"/>
      <c r="O8" s="17"/>
      <c r="P8" s="17"/>
    </row>
    <row r="9" spans="1:16" ht="11.25" customHeight="1" x14ac:dyDescent="0.2">
      <c r="A9" s="234" t="s">
        <v>403</v>
      </c>
      <c r="B9" s="234"/>
      <c r="C9" s="234"/>
      <c r="D9" s="234"/>
      <c r="E9" s="234"/>
      <c r="F9" s="234"/>
      <c r="G9" s="31"/>
      <c r="H9" s="31"/>
      <c r="I9" s="31"/>
      <c r="J9" s="238" t="s">
        <v>40</v>
      </c>
      <c r="K9" s="238"/>
      <c r="L9" s="238"/>
      <c r="M9" s="238"/>
      <c r="N9" s="245">
        <f>P40</f>
        <v>0</v>
      </c>
      <c r="O9" s="245"/>
      <c r="P9" s="31"/>
    </row>
    <row r="10" spans="1:16" x14ac:dyDescent="0.2">
      <c r="A10" s="32"/>
      <c r="B10" s="33"/>
      <c r="C10" s="4"/>
      <c r="D10" s="23"/>
      <c r="E10" s="23"/>
      <c r="F10" s="23"/>
      <c r="G10" s="23"/>
      <c r="H10" s="23"/>
      <c r="I10" s="23"/>
      <c r="J10" s="23"/>
      <c r="K10" s="23"/>
      <c r="L10" s="29"/>
      <c r="M10" s="29"/>
      <c r="O10" s="93"/>
      <c r="P10" s="92" t="str">
        <f>A46</f>
        <v>Tāme sastādīta 20__. gada __. _________</v>
      </c>
    </row>
    <row r="11" spans="1:16" ht="12" thickBot="1" x14ac:dyDescent="0.25">
      <c r="A11" s="32"/>
      <c r="B11" s="33"/>
      <c r="C11" s="4"/>
      <c r="D11" s="23"/>
      <c r="E11" s="23"/>
      <c r="F11" s="23"/>
      <c r="G11" s="23"/>
      <c r="H11" s="23"/>
      <c r="I11" s="23"/>
      <c r="J11" s="23"/>
      <c r="K11" s="23"/>
      <c r="L11" s="34"/>
      <c r="M11" s="34"/>
      <c r="N11" s="35"/>
      <c r="O11" s="26"/>
      <c r="P11" s="23"/>
    </row>
    <row r="12" spans="1:16" x14ac:dyDescent="0.2">
      <c r="A12" s="206" t="s">
        <v>24</v>
      </c>
      <c r="B12" s="240" t="s">
        <v>41</v>
      </c>
      <c r="C12" s="236" t="s">
        <v>42</v>
      </c>
      <c r="D12" s="243" t="s">
        <v>43</v>
      </c>
      <c r="E12" s="247" t="s">
        <v>44</v>
      </c>
      <c r="F12" s="235" t="s">
        <v>45</v>
      </c>
      <c r="G12" s="236"/>
      <c r="H12" s="236"/>
      <c r="I12" s="236"/>
      <c r="J12" s="236"/>
      <c r="K12" s="237"/>
      <c r="L12" s="235" t="s">
        <v>46</v>
      </c>
      <c r="M12" s="236"/>
      <c r="N12" s="236"/>
      <c r="O12" s="236"/>
      <c r="P12" s="237"/>
    </row>
    <row r="13" spans="1:16" ht="126.75" customHeight="1" thickBot="1" x14ac:dyDescent="0.25">
      <c r="A13" s="239"/>
      <c r="B13" s="241"/>
      <c r="C13" s="274"/>
      <c r="D13" s="275"/>
      <c r="E13" s="276"/>
      <c r="F13" s="36" t="s">
        <v>47</v>
      </c>
      <c r="G13" s="37" t="s">
        <v>48</v>
      </c>
      <c r="H13" s="37" t="s">
        <v>49</v>
      </c>
      <c r="I13" s="37" t="s">
        <v>50</v>
      </c>
      <c r="J13" s="37" t="s">
        <v>51</v>
      </c>
      <c r="K13" s="63" t="s">
        <v>52</v>
      </c>
      <c r="L13" s="36" t="s">
        <v>47</v>
      </c>
      <c r="M13" s="37" t="s">
        <v>49</v>
      </c>
      <c r="N13" s="37" t="s">
        <v>50</v>
      </c>
      <c r="O13" s="37" t="s">
        <v>51</v>
      </c>
      <c r="P13" s="63" t="s">
        <v>52</v>
      </c>
    </row>
    <row r="14" spans="1:16" x14ac:dyDescent="0.2">
      <c r="A14" s="64">
        <v>1</v>
      </c>
      <c r="B14" s="118"/>
      <c r="C14" s="102" t="s">
        <v>275</v>
      </c>
      <c r="D14" s="100" t="s">
        <v>65</v>
      </c>
      <c r="E14" s="127">
        <v>1</v>
      </c>
      <c r="F14" s="70"/>
      <c r="G14" s="67"/>
      <c r="H14" s="48">
        <f>ROUND(F14*G14,2)</f>
        <v>0</v>
      </c>
      <c r="I14" s="67"/>
      <c r="J14" s="67"/>
      <c r="K14" s="49">
        <f t="shared" ref="K14" si="0">SUM(H14:J14)</f>
        <v>0</v>
      </c>
      <c r="L14" s="70">
        <f t="shared" ref="L14:L35" si="1">ROUND(E14*F14,2)</f>
        <v>0</v>
      </c>
      <c r="M14" s="67">
        <f t="shared" ref="M14:M35" si="2">ROUND(H14*E14,2)</f>
        <v>0</v>
      </c>
      <c r="N14" s="67">
        <f t="shared" ref="N14:N35" si="3">ROUND(I14*E14,2)</f>
        <v>0</v>
      </c>
      <c r="O14" s="67">
        <f t="shared" ref="O14:O35" si="4">ROUND(J14*E14,2)</f>
        <v>0</v>
      </c>
      <c r="P14" s="68">
        <f t="shared" ref="P14:P35" si="5">SUM(M14:O14)</f>
        <v>0</v>
      </c>
    </row>
    <row r="15" spans="1:16" x14ac:dyDescent="0.2">
      <c r="A15" s="38">
        <v>2</v>
      </c>
      <c r="B15" s="119"/>
      <c r="C15" s="102" t="s">
        <v>276</v>
      </c>
      <c r="D15" s="120" t="s">
        <v>61</v>
      </c>
      <c r="E15" s="127">
        <v>29</v>
      </c>
      <c r="F15" s="70"/>
      <c r="G15" s="67"/>
      <c r="H15" s="48">
        <f t="shared" ref="H15:H39" si="6">ROUND(F15*G15,2)</f>
        <v>0</v>
      </c>
      <c r="I15" s="67"/>
      <c r="J15" s="67"/>
      <c r="K15" s="49">
        <f t="shared" ref="K15:K39" si="7">SUM(H15:J15)</f>
        <v>0</v>
      </c>
      <c r="L15" s="50">
        <f t="shared" si="1"/>
        <v>0</v>
      </c>
      <c r="M15" s="48">
        <f t="shared" si="2"/>
        <v>0</v>
      </c>
      <c r="N15" s="48">
        <f t="shared" si="3"/>
        <v>0</v>
      </c>
      <c r="O15" s="48">
        <f t="shared" si="4"/>
        <v>0</v>
      </c>
      <c r="P15" s="49">
        <f t="shared" si="5"/>
        <v>0</v>
      </c>
    </row>
    <row r="16" spans="1:16" x14ac:dyDescent="0.2">
      <c r="A16" s="64">
        <v>3</v>
      </c>
      <c r="B16" s="119"/>
      <c r="C16" s="121" t="s">
        <v>277</v>
      </c>
      <c r="D16" s="120"/>
      <c r="E16" s="127"/>
      <c r="F16" s="70"/>
      <c r="G16" s="67"/>
      <c r="H16" s="48">
        <f t="shared" si="6"/>
        <v>0</v>
      </c>
      <c r="I16" s="67"/>
      <c r="J16" s="67"/>
      <c r="K16" s="49">
        <f t="shared" si="7"/>
        <v>0</v>
      </c>
      <c r="L16" s="50">
        <f t="shared" si="1"/>
        <v>0</v>
      </c>
      <c r="M16" s="48">
        <f t="shared" si="2"/>
        <v>0</v>
      </c>
      <c r="N16" s="48">
        <f t="shared" si="3"/>
        <v>0</v>
      </c>
      <c r="O16" s="48">
        <f t="shared" si="4"/>
        <v>0</v>
      </c>
      <c r="P16" s="49">
        <f t="shared" si="5"/>
        <v>0</v>
      </c>
    </row>
    <row r="17" spans="1:16" x14ac:dyDescent="0.2">
      <c r="A17" s="38">
        <v>4</v>
      </c>
      <c r="B17" s="119"/>
      <c r="C17" s="122" t="s">
        <v>296</v>
      </c>
      <c r="D17" s="123" t="s">
        <v>59</v>
      </c>
      <c r="E17" s="127">
        <v>300</v>
      </c>
      <c r="F17" s="70"/>
      <c r="G17" s="67"/>
      <c r="H17" s="48">
        <f t="shared" si="6"/>
        <v>0</v>
      </c>
      <c r="I17" s="67"/>
      <c r="J17" s="67"/>
      <c r="K17" s="49">
        <f t="shared" si="7"/>
        <v>0</v>
      </c>
      <c r="L17" s="50">
        <f t="shared" si="1"/>
        <v>0</v>
      </c>
      <c r="M17" s="48">
        <f t="shared" si="2"/>
        <v>0</v>
      </c>
      <c r="N17" s="48">
        <f t="shared" si="3"/>
        <v>0</v>
      </c>
      <c r="O17" s="48">
        <f t="shared" si="4"/>
        <v>0</v>
      </c>
      <c r="P17" s="49">
        <f t="shared" si="5"/>
        <v>0</v>
      </c>
    </row>
    <row r="18" spans="1:16" x14ac:dyDescent="0.2">
      <c r="A18" s="64">
        <v>5</v>
      </c>
      <c r="B18" s="119"/>
      <c r="C18" s="124" t="s">
        <v>278</v>
      </c>
      <c r="D18" s="120"/>
      <c r="E18" s="127"/>
      <c r="F18" s="70"/>
      <c r="G18" s="67"/>
      <c r="H18" s="48">
        <f t="shared" si="6"/>
        <v>0</v>
      </c>
      <c r="I18" s="67"/>
      <c r="J18" s="67"/>
      <c r="K18" s="49">
        <f t="shared" si="7"/>
        <v>0</v>
      </c>
      <c r="L18" s="50">
        <f t="shared" si="1"/>
        <v>0</v>
      </c>
      <c r="M18" s="48">
        <f t="shared" si="2"/>
        <v>0</v>
      </c>
      <c r="N18" s="48">
        <f t="shared" si="3"/>
        <v>0</v>
      </c>
      <c r="O18" s="48">
        <f t="shared" si="4"/>
        <v>0</v>
      </c>
      <c r="P18" s="49">
        <f t="shared" si="5"/>
        <v>0</v>
      </c>
    </row>
    <row r="19" spans="1:16" x14ac:dyDescent="0.2">
      <c r="A19" s="38">
        <v>6</v>
      </c>
      <c r="B19" s="119"/>
      <c r="C19" s="122" t="s">
        <v>279</v>
      </c>
      <c r="D19" s="120" t="s">
        <v>59</v>
      </c>
      <c r="E19" s="127">
        <v>200</v>
      </c>
      <c r="F19" s="70"/>
      <c r="G19" s="67"/>
      <c r="H19" s="48">
        <f t="shared" si="6"/>
        <v>0</v>
      </c>
      <c r="I19" s="67"/>
      <c r="J19" s="67"/>
      <c r="K19" s="49">
        <f t="shared" si="7"/>
        <v>0</v>
      </c>
      <c r="L19" s="50">
        <f t="shared" si="1"/>
        <v>0</v>
      </c>
      <c r="M19" s="48">
        <f t="shared" si="2"/>
        <v>0</v>
      </c>
      <c r="N19" s="48">
        <f t="shared" si="3"/>
        <v>0</v>
      </c>
      <c r="O19" s="48">
        <f t="shared" si="4"/>
        <v>0</v>
      </c>
      <c r="P19" s="49">
        <f t="shared" si="5"/>
        <v>0</v>
      </c>
    </row>
    <row r="20" spans="1:16" x14ac:dyDescent="0.2">
      <c r="A20" s="64">
        <v>7</v>
      </c>
      <c r="B20" s="119"/>
      <c r="C20" s="122" t="s">
        <v>280</v>
      </c>
      <c r="D20" s="120" t="s">
        <v>59</v>
      </c>
      <c r="E20" s="127">
        <v>100</v>
      </c>
      <c r="F20" s="70"/>
      <c r="G20" s="67"/>
      <c r="H20" s="48">
        <f t="shared" si="6"/>
        <v>0</v>
      </c>
      <c r="I20" s="67"/>
      <c r="J20" s="67"/>
      <c r="K20" s="49">
        <f t="shared" si="7"/>
        <v>0</v>
      </c>
      <c r="L20" s="50">
        <f t="shared" si="1"/>
        <v>0</v>
      </c>
      <c r="M20" s="48">
        <f t="shared" si="2"/>
        <v>0</v>
      </c>
      <c r="N20" s="48">
        <f t="shared" si="3"/>
        <v>0</v>
      </c>
      <c r="O20" s="48">
        <f t="shared" si="4"/>
        <v>0</v>
      </c>
      <c r="P20" s="49">
        <f t="shared" si="5"/>
        <v>0</v>
      </c>
    </row>
    <row r="21" spans="1:16" x14ac:dyDescent="0.2">
      <c r="A21" s="38">
        <v>8</v>
      </c>
      <c r="B21" s="119"/>
      <c r="C21" s="125" t="s">
        <v>281</v>
      </c>
      <c r="D21" s="120"/>
      <c r="E21" s="127"/>
      <c r="F21" s="70"/>
      <c r="G21" s="67"/>
      <c r="H21" s="48">
        <f t="shared" si="6"/>
        <v>0</v>
      </c>
      <c r="I21" s="67"/>
      <c r="J21" s="67"/>
      <c r="K21" s="49">
        <f t="shared" si="7"/>
        <v>0</v>
      </c>
      <c r="L21" s="50">
        <f t="shared" si="1"/>
        <v>0</v>
      </c>
      <c r="M21" s="48">
        <f t="shared" si="2"/>
        <v>0</v>
      </c>
      <c r="N21" s="48">
        <f t="shared" si="3"/>
        <v>0</v>
      </c>
      <c r="O21" s="48">
        <f t="shared" si="4"/>
        <v>0</v>
      </c>
      <c r="P21" s="49">
        <f t="shared" si="5"/>
        <v>0</v>
      </c>
    </row>
    <row r="22" spans="1:16" x14ac:dyDescent="0.2">
      <c r="A22" s="64">
        <v>9</v>
      </c>
      <c r="B22" s="119"/>
      <c r="C22" s="126" t="s">
        <v>282</v>
      </c>
      <c r="D22" s="120" t="s">
        <v>59</v>
      </c>
      <c r="E22" s="127">
        <v>100</v>
      </c>
      <c r="F22" s="70"/>
      <c r="G22" s="67"/>
      <c r="H22" s="48">
        <f t="shared" si="6"/>
        <v>0</v>
      </c>
      <c r="I22" s="67"/>
      <c r="J22" s="67"/>
      <c r="K22" s="49">
        <f t="shared" si="7"/>
        <v>0</v>
      </c>
      <c r="L22" s="50">
        <f t="shared" si="1"/>
        <v>0</v>
      </c>
      <c r="M22" s="48">
        <f t="shared" si="2"/>
        <v>0</v>
      </c>
      <c r="N22" s="48">
        <f t="shared" si="3"/>
        <v>0</v>
      </c>
      <c r="O22" s="48">
        <f t="shared" si="4"/>
        <v>0</v>
      </c>
      <c r="P22" s="49">
        <f t="shared" si="5"/>
        <v>0</v>
      </c>
    </row>
    <row r="23" spans="1:16" x14ac:dyDescent="0.2">
      <c r="A23" s="38">
        <v>10</v>
      </c>
      <c r="B23" s="119"/>
      <c r="C23" s="126" t="s">
        <v>283</v>
      </c>
      <c r="D23" s="120" t="s">
        <v>59</v>
      </c>
      <c r="E23" s="127">
        <v>30</v>
      </c>
      <c r="F23" s="70"/>
      <c r="G23" s="67"/>
      <c r="H23" s="48">
        <f t="shared" si="6"/>
        <v>0</v>
      </c>
      <c r="I23" s="67"/>
      <c r="J23" s="67"/>
      <c r="K23" s="49">
        <f t="shared" si="7"/>
        <v>0</v>
      </c>
      <c r="L23" s="50">
        <f t="shared" si="1"/>
        <v>0</v>
      </c>
      <c r="M23" s="48">
        <f t="shared" si="2"/>
        <v>0</v>
      </c>
      <c r="N23" s="48">
        <f t="shared" si="3"/>
        <v>0</v>
      </c>
      <c r="O23" s="48">
        <f t="shared" si="4"/>
        <v>0</v>
      </c>
      <c r="P23" s="49">
        <f t="shared" si="5"/>
        <v>0</v>
      </c>
    </row>
    <row r="24" spans="1:16" x14ac:dyDescent="0.2">
      <c r="A24" s="64">
        <v>11</v>
      </c>
      <c r="B24" s="119"/>
      <c r="C24" s="126" t="s">
        <v>284</v>
      </c>
      <c r="D24" s="120" t="s">
        <v>59</v>
      </c>
      <c r="E24" s="127">
        <v>250</v>
      </c>
      <c r="F24" s="70"/>
      <c r="G24" s="67"/>
      <c r="H24" s="48">
        <f t="shared" si="6"/>
        <v>0</v>
      </c>
      <c r="I24" s="67"/>
      <c r="J24" s="67"/>
      <c r="K24" s="49">
        <f t="shared" si="7"/>
        <v>0</v>
      </c>
      <c r="L24" s="50">
        <f t="shared" si="1"/>
        <v>0</v>
      </c>
      <c r="M24" s="48">
        <f t="shared" si="2"/>
        <v>0</v>
      </c>
      <c r="N24" s="48">
        <f t="shared" si="3"/>
        <v>0</v>
      </c>
      <c r="O24" s="48">
        <f t="shared" si="4"/>
        <v>0</v>
      </c>
      <c r="P24" s="49">
        <f t="shared" si="5"/>
        <v>0</v>
      </c>
    </row>
    <row r="25" spans="1:16" x14ac:dyDescent="0.2">
      <c r="A25" s="38">
        <v>12</v>
      </c>
      <c r="B25" s="119"/>
      <c r="C25" s="126" t="s">
        <v>285</v>
      </c>
      <c r="D25" s="120" t="s">
        <v>61</v>
      </c>
      <c r="E25" s="127">
        <v>5</v>
      </c>
      <c r="F25" s="70"/>
      <c r="G25" s="67"/>
      <c r="H25" s="48">
        <f t="shared" si="6"/>
        <v>0</v>
      </c>
      <c r="I25" s="67"/>
      <c r="J25" s="67"/>
      <c r="K25" s="49">
        <f t="shared" si="7"/>
        <v>0</v>
      </c>
      <c r="L25" s="50">
        <f t="shared" si="1"/>
        <v>0</v>
      </c>
      <c r="M25" s="48">
        <f t="shared" si="2"/>
        <v>0</v>
      </c>
      <c r="N25" s="48">
        <f t="shared" si="3"/>
        <v>0</v>
      </c>
      <c r="O25" s="48">
        <f t="shared" si="4"/>
        <v>0</v>
      </c>
      <c r="P25" s="49">
        <f t="shared" si="5"/>
        <v>0</v>
      </c>
    </row>
    <row r="26" spans="1:16" ht="22.5" x14ac:dyDescent="0.2">
      <c r="A26" s="64">
        <v>13</v>
      </c>
      <c r="B26" s="119"/>
      <c r="C26" s="126" t="s">
        <v>286</v>
      </c>
      <c r="D26" s="120" t="s">
        <v>61</v>
      </c>
      <c r="E26" s="127">
        <v>6</v>
      </c>
      <c r="F26" s="70"/>
      <c r="G26" s="67"/>
      <c r="H26" s="48">
        <f t="shared" si="6"/>
        <v>0</v>
      </c>
      <c r="I26" s="67"/>
      <c r="J26" s="67"/>
      <c r="K26" s="49">
        <f t="shared" si="7"/>
        <v>0</v>
      </c>
      <c r="L26" s="50">
        <f t="shared" si="1"/>
        <v>0</v>
      </c>
      <c r="M26" s="48">
        <f t="shared" si="2"/>
        <v>0</v>
      </c>
      <c r="N26" s="48">
        <f t="shared" si="3"/>
        <v>0</v>
      </c>
      <c r="O26" s="48">
        <f t="shared" si="4"/>
        <v>0</v>
      </c>
      <c r="P26" s="49">
        <f t="shared" si="5"/>
        <v>0</v>
      </c>
    </row>
    <row r="27" spans="1:16" x14ac:dyDescent="0.2">
      <c r="A27" s="38">
        <v>14</v>
      </c>
      <c r="B27" s="119"/>
      <c r="C27" s="126" t="s">
        <v>287</v>
      </c>
      <c r="D27" s="120" t="s">
        <v>61</v>
      </c>
      <c r="E27" s="127">
        <v>6</v>
      </c>
      <c r="F27" s="70"/>
      <c r="G27" s="67"/>
      <c r="H27" s="48">
        <f t="shared" si="6"/>
        <v>0</v>
      </c>
      <c r="I27" s="67"/>
      <c r="J27" s="67"/>
      <c r="K27" s="49">
        <f t="shared" si="7"/>
        <v>0</v>
      </c>
      <c r="L27" s="50">
        <f t="shared" si="1"/>
        <v>0</v>
      </c>
      <c r="M27" s="48">
        <f t="shared" si="2"/>
        <v>0</v>
      </c>
      <c r="N27" s="48">
        <f t="shared" si="3"/>
        <v>0</v>
      </c>
      <c r="O27" s="48">
        <f t="shared" si="4"/>
        <v>0</v>
      </c>
      <c r="P27" s="49">
        <f t="shared" si="5"/>
        <v>0</v>
      </c>
    </row>
    <row r="28" spans="1:16" ht="22.5" x14ac:dyDescent="0.2">
      <c r="A28" s="64">
        <v>15</v>
      </c>
      <c r="B28" s="119"/>
      <c r="C28" s="126" t="s">
        <v>288</v>
      </c>
      <c r="D28" s="120" t="s">
        <v>61</v>
      </c>
      <c r="E28" s="127">
        <v>6</v>
      </c>
      <c r="F28" s="70"/>
      <c r="G28" s="67"/>
      <c r="H28" s="48">
        <f t="shared" si="6"/>
        <v>0</v>
      </c>
      <c r="I28" s="67"/>
      <c r="J28" s="67"/>
      <c r="K28" s="49">
        <f t="shared" si="7"/>
        <v>0</v>
      </c>
      <c r="L28" s="50">
        <f t="shared" si="1"/>
        <v>0</v>
      </c>
      <c r="M28" s="48">
        <f t="shared" si="2"/>
        <v>0</v>
      </c>
      <c r="N28" s="48">
        <f t="shared" si="3"/>
        <v>0</v>
      </c>
      <c r="O28" s="48">
        <f t="shared" si="4"/>
        <v>0</v>
      </c>
      <c r="P28" s="49">
        <f t="shared" si="5"/>
        <v>0</v>
      </c>
    </row>
    <row r="29" spans="1:16" x14ac:dyDescent="0.2">
      <c r="A29" s="38">
        <v>16</v>
      </c>
      <c r="B29" s="119"/>
      <c r="C29" s="126" t="s">
        <v>289</v>
      </c>
      <c r="D29" s="120" t="s">
        <v>61</v>
      </c>
      <c r="E29" s="127">
        <v>12</v>
      </c>
      <c r="F29" s="70"/>
      <c r="G29" s="67"/>
      <c r="H29" s="48">
        <f t="shared" si="6"/>
        <v>0</v>
      </c>
      <c r="I29" s="67"/>
      <c r="J29" s="67"/>
      <c r="K29" s="49">
        <f t="shared" si="7"/>
        <v>0</v>
      </c>
      <c r="L29" s="50">
        <f t="shared" si="1"/>
        <v>0</v>
      </c>
      <c r="M29" s="48">
        <f t="shared" si="2"/>
        <v>0</v>
      </c>
      <c r="N29" s="48">
        <f t="shared" si="3"/>
        <v>0</v>
      </c>
      <c r="O29" s="48">
        <f t="shared" si="4"/>
        <v>0</v>
      </c>
      <c r="P29" s="49">
        <f t="shared" si="5"/>
        <v>0</v>
      </c>
    </row>
    <row r="30" spans="1:16" x14ac:dyDescent="0.2">
      <c r="A30" s="64">
        <v>17</v>
      </c>
      <c r="B30" s="119"/>
      <c r="C30" s="124" t="s">
        <v>290</v>
      </c>
      <c r="D30" s="120" t="s">
        <v>61</v>
      </c>
      <c r="E30" s="127">
        <v>3</v>
      </c>
      <c r="F30" s="70"/>
      <c r="G30" s="67"/>
      <c r="H30" s="48">
        <f t="shared" si="6"/>
        <v>0</v>
      </c>
      <c r="I30" s="67"/>
      <c r="J30" s="67"/>
      <c r="K30" s="49">
        <f t="shared" si="7"/>
        <v>0</v>
      </c>
      <c r="L30" s="50">
        <f t="shared" si="1"/>
        <v>0</v>
      </c>
      <c r="M30" s="48">
        <f t="shared" si="2"/>
        <v>0</v>
      </c>
      <c r="N30" s="48">
        <f t="shared" si="3"/>
        <v>0</v>
      </c>
      <c r="O30" s="48">
        <f t="shared" si="4"/>
        <v>0</v>
      </c>
      <c r="P30" s="49">
        <f t="shared" si="5"/>
        <v>0</v>
      </c>
    </row>
    <row r="31" spans="1:16" x14ac:dyDescent="0.2">
      <c r="A31" s="38">
        <v>18</v>
      </c>
      <c r="B31" s="119"/>
      <c r="C31" s="126" t="s">
        <v>291</v>
      </c>
      <c r="D31" s="120" t="s">
        <v>61</v>
      </c>
      <c r="E31" s="127">
        <v>90</v>
      </c>
      <c r="F31" s="70"/>
      <c r="G31" s="67"/>
      <c r="H31" s="48">
        <f t="shared" si="6"/>
        <v>0</v>
      </c>
      <c r="I31" s="67"/>
      <c r="J31" s="67"/>
      <c r="K31" s="49">
        <f t="shared" si="7"/>
        <v>0</v>
      </c>
      <c r="L31" s="50">
        <f t="shared" si="1"/>
        <v>0</v>
      </c>
      <c r="M31" s="48">
        <f t="shared" si="2"/>
        <v>0</v>
      </c>
      <c r="N31" s="48">
        <f t="shared" si="3"/>
        <v>0</v>
      </c>
      <c r="O31" s="48">
        <f t="shared" si="4"/>
        <v>0</v>
      </c>
      <c r="P31" s="49">
        <f t="shared" si="5"/>
        <v>0</v>
      </c>
    </row>
    <row r="32" spans="1:16" x14ac:dyDescent="0.2">
      <c r="A32" s="64">
        <v>19</v>
      </c>
      <c r="B32" s="119"/>
      <c r="C32" s="126" t="s">
        <v>292</v>
      </c>
      <c r="D32" s="120" t="s">
        <v>61</v>
      </c>
      <c r="E32" s="127">
        <v>200</v>
      </c>
      <c r="F32" s="70"/>
      <c r="G32" s="67"/>
      <c r="H32" s="48">
        <f t="shared" si="6"/>
        <v>0</v>
      </c>
      <c r="I32" s="67"/>
      <c r="J32" s="67"/>
      <c r="K32" s="49">
        <f t="shared" si="7"/>
        <v>0</v>
      </c>
      <c r="L32" s="50">
        <f t="shared" si="1"/>
        <v>0</v>
      </c>
      <c r="M32" s="48">
        <f t="shared" si="2"/>
        <v>0</v>
      </c>
      <c r="N32" s="48">
        <f t="shared" si="3"/>
        <v>0</v>
      </c>
      <c r="O32" s="48">
        <f t="shared" si="4"/>
        <v>0</v>
      </c>
      <c r="P32" s="49">
        <f t="shared" si="5"/>
        <v>0</v>
      </c>
    </row>
    <row r="33" spans="1:16" x14ac:dyDescent="0.2">
      <c r="A33" s="38">
        <v>20</v>
      </c>
      <c r="B33" s="119"/>
      <c r="C33" s="126" t="s">
        <v>293</v>
      </c>
      <c r="D33" s="120" t="s">
        <v>61</v>
      </c>
      <c r="E33" s="127">
        <v>9</v>
      </c>
      <c r="F33" s="70"/>
      <c r="G33" s="67"/>
      <c r="H33" s="48">
        <f t="shared" si="6"/>
        <v>0</v>
      </c>
      <c r="I33" s="67"/>
      <c r="J33" s="67"/>
      <c r="K33" s="49">
        <f t="shared" si="7"/>
        <v>0</v>
      </c>
      <c r="L33" s="50">
        <f t="shared" si="1"/>
        <v>0</v>
      </c>
      <c r="M33" s="48">
        <f t="shared" si="2"/>
        <v>0</v>
      </c>
      <c r="N33" s="48">
        <f t="shared" si="3"/>
        <v>0</v>
      </c>
      <c r="O33" s="48">
        <f t="shared" si="4"/>
        <v>0</v>
      </c>
      <c r="P33" s="49">
        <f t="shared" si="5"/>
        <v>0</v>
      </c>
    </row>
    <row r="34" spans="1:16" x14ac:dyDescent="0.2">
      <c r="A34" s="64">
        <v>21</v>
      </c>
      <c r="B34" s="119"/>
      <c r="C34" s="126" t="s">
        <v>294</v>
      </c>
      <c r="D34" s="120" t="s">
        <v>61</v>
      </c>
      <c r="E34" s="127">
        <v>1</v>
      </c>
      <c r="F34" s="70"/>
      <c r="G34" s="67"/>
      <c r="H34" s="48">
        <f t="shared" si="6"/>
        <v>0</v>
      </c>
      <c r="I34" s="67"/>
      <c r="J34" s="67"/>
      <c r="K34" s="49">
        <f t="shared" si="7"/>
        <v>0</v>
      </c>
      <c r="L34" s="50">
        <f t="shared" si="1"/>
        <v>0</v>
      </c>
      <c r="M34" s="48">
        <f t="shared" si="2"/>
        <v>0</v>
      </c>
      <c r="N34" s="48">
        <f t="shared" si="3"/>
        <v>0</v>
      </c>
      <c r="O34" s="48">
        <f t="shared" si="4"/>
        <v>0</v>
      </c>
      <c r="P34" s="49">
        <f t="shared" si="5"/>
        <v>0</v>
      </c>
    </row>
    <row r="35" spans="1:16" x14ac:dyDescent="0.2">
      <c r="A35" s="38">
        <v>22</v>
      </c>
      <c r="B35" s="39"/>
      <c r="C35" s="126" t="s">
        <v>295</v>
      </c>
      <c r="D35" s="100" t="s">
        <v>65</v>
      </c>
      <c r="E35" s="127">
        <v>1</v>
      </c>
      <c r="F35" s="70"/>
      <c r="G35" s="67"/>
      <c r="H35" s="48">
        <f t="shared" si="6"/>
        <v>0</v>
      </c>
      <c r="I35" s="67"/>
      <c r="J35" s="67"/>
      <c r="K35" s="49">
        <f t="shared" si="7"/>
        <v>0</v>
      </c>
      <c r="L35" s="50">
        <f t="shared" si="1"/>
        <v>0</v>
      </c>
      <c r="M35" s="48">
        <f t="shared" si="2"/>
        <v>0</v>
      </c>
      <c r="N35" s="48">
        <f t="shared" si="3"/>
        <v>0</v>
      </c>
      <c r="O35" s="48">
        <f t="shared" si="4"/>
        <v>0</v>
      </c>
      <c r="P35" s="49">
        <f t="shared" si="5"/>
        <v>0</v>
      </c>
    </row>
    <row r="36" spans="1:16" x14ac:dyDescent="0.2">
      <c r="A36" s="128">
        <v>23</v>
      </c>
      <c r="B36" s="39"/>
      <c r="C36" s="126" t="s">
        <v>298</v>
      </c>
      <c r="D36" s="100" t="s">
        <v>59</v>
      </c>
      <c r="E36" s="127">
        <v>87.2</v>
      </c>
      <c r="F36" s="70"/>
      <c r="G36" s="67"/>
      <c r="H36" s="48">
        <f t="shared" si="6"/>
        <v>0</v>
      </c>
      <c r="I36" s="67"/>
      <c r="J36" s="67"/>
      <c r="K36" s="49">
        <f t="shared" si="7"/>
        <v>0</v>
      </c>
      <c r="L36" s="50">
        <f t="shared" ref="L36" si="8">ROUND(E36*F36,2)</f>
        <v>0</v>
      </c>
      <c r="M36" s="48">
        <f t="shared" ref="M36" si="9">ROUND(H36*E36,2)</f>
        <v>0</v>
      </c>
      <c r="N36" s="48">
        <f t="shared" ref="N36" si="10">ROUND(I36*E36,2)</f>
        <v>0</v>
      </c>
      <c r="O36" s="48">
        <f t="shared" ref="O36" si="11">ROUND(J36*E36,2)</f>
        <v>0</v>
      </c>
      <c r="P36" s="49">
        <f t="shared" ref="P36" si="12">SUM(M36:O36)</f>
        <v>0</v>
      </c>
    </row>
    <row r="37" spans="1:16" x14ac:dyDescent="0.2">
      <c r="A37" s="38">
        <v>24</v>
      </c>
      <c r="B37" s="39"/>
      <c r="C37" s="126" t="s">
        <v>299</v>
      </c>
      <c r="D37" s="100" t="s">
        <v>65</v>
      </c>
      <c r="E37" s="127">
        <v>1</v>
      </c>
      <c r="F37" s="70"/>
      <c r="G37" s="67"/>
      <c r="H37" s="48">
        <f t="shared" si="6"/>
        <v>0</v>
      </c>
      <c r="I37" s="67"/>
      <c r="J37" s="67"/>
      <c r="K37" s="49">
        <f t="shared" si="7"/>
        <v>0</v>
      </c>
      <c r="L37" s="50">
        <f t="shared" ref="L37:L39" si="13">ROUND(E37*F37,2)</f>
        <v>0</v>
      </c>
      <c r="M37" s="48">
        <f t="shared" ref="M37:M39" si="14">ROUND(H37*E37,2)</f>
        <v>0</v>
      </c>
      <c r="N37" s="48">
        <f t="shared" ref="N37:N39" si="15">ROUND(I37*E37,2)</f>
        <v>0</v>
      </c>
      <c r="O37" s="48">
        <f t="shared" ref="O37:O39" si="16">ROUND(J37*E37,2)</f>
        <v>0</v>
      </c>
      <c r="P37" s="49">
        <f t="shared" ref="P37:P39" si="17">SUM(M37:O37)</f>
        <v>0</v>
      </c>
    </row>
    <row r="38" spans="1:16" x14ac:dyDescent="0.2">
      <c r="A38" s="128">
        <v>25</v>
      </c>
      <c r="B38" s="39"/>
      <c r="C38" s="126" t="s">
        <v>301</v>
      </c>
      <c r="D38" s="100" t="s">
        <v>59</v>
      </c>
      <c r="E38" s="127">
        <v>87.2</v>
      </c>
      <c r="F38" s="70"/>
      <c r="G38" s="67"/>
      <c r="H38" s="48">
        <f t="shared" si="6"/>
        <v>0</v>
      </c>
      <c r="I38" s="67"/>
      <c r="J38" s="67"/>
      <c r="K38" s="49">
        <f t="shared" si="7"/>
        <v>0</v>
      </c>
      <c r="L38" s="50">
        <f t="shared" si="13"/>
        <v>0</v>
      </c>
      <c r="M38" s="48">
        <f t="shared" si="14"/>
        <v>0</v>
      </c>
      <c r="N38" s="48">
        <f t="shared" si="15"/>
        <v>0</v>
      </c>
      <c r="O38" s="48">
        <f t="shared" si="16"/>
        <v>0</v>
      </c>
      <c r="P38" s="49">
        <f t="shared" si="17"/>
        <v>0</v>
      </c>
    </row>
    <row r="39" spans="1:16" ht="12" thickBot="1" x14ac:dyDescent="0.25">
      <c r="A39" s="38">
        <v>26</v>
      </c>
      <c r="B39" s="39"/>
      <c r="C39" s="126" t="s">
        <v>300</v>
      </c>
      <c r="D39" s="100" t="s">
        <v>65</v>
      </c>
      <c r="E39" s="127">
        <v>1</v>
      </c>
      <c r="F39" s="70"/>
      <c r="G39" s="67"/>
      <c r="H39" s="48">
        <f t="shared" si="6"/>
        <v>0</v>
      </c>
      <c r="I39" s="67"/>
      <c r="J39" s="67"/>
      <c r="K39" s="49">
        <f t="shared" si="7"/>
        <v>0</v>
      </c>
      <c r="L39" s="50">
        <f t="shared" si="13"/>
        <v>0</v>
      </c>
      <c r="M39" s="48">
        <f t="shared" si="14"/>
        <v>0</v>
      </c>
      <c r="N39" s="48">
        <f t="shared" si="15"/>
        <v>0</v>
      </c>
      <c r="O39" s="48">
        <f t="shared" si="16"/>
        <v>0</v>
      </c>
      <c r="P39" s="49">
        <f t="shared" si="17"/>
        <v>0</v>
      </c>
    </row>
    <row r="40" spans="1:16" ht="10.7" customHeight="1" thickBot="1" x14ac:dyDescent="0.25">
      <c r="A40" s="250" t="s">
        <v>399</v>
      </c>
      <c r="B40" s="251"/>
      <c r="C40" s="251"/>
      <c r="D40" s="251"/>
      <c r="E40" s="251"/>
      <c r="F40" s="251"/>
      <c r="G40" s="251"/>
      <c r="H40" s="251"/>
      <c r="I40" s="251"/>
      <c r="J40" s="251"/>
      <c r="K40" s="252"/>
      <c r="L40" s="71">
        <f>SUM(L14:L39)</f>
        <v>0</v>
      </c>
      <c r="M40" s="71">
        <f t="shared" ref="M40:P40" si="18">SUM(M14:M39)</f>
        <v>0</v>
      </c>
      <c r="N40" s="71">
        <f t="shared" si="18"/>
        <v>0</v>
      </c>
      <c r="O40" s="71">
        <f t="shared" si="18"/>
        <v>0</v>
      </c>
      <c r="P40" s="71">
        <f t="shared" si="18"/>
        <v>0</v>
      </c>
    </row>
    <row r="41" spans="1:16" x14ac:dyDescent="0.2">
      <c r="A41" s="17"/>
      <c r="B41" s="17"/>
      <c r="C41" s="17"/>
      <c r="D41" s="17"/>
      <c r="E41" s="17"/>
      <c r="F41" s="17"/>
      <c r="G41" s="17"/>
      <c r="H41" s="17"/>
      <c r="I41" s="17"/>
      <c r="J41" s="17"/>
      <c r="K41" s="17"/>
      <c r="L41" s="17"/>
      <c r="M41" s="17"/>
      <c r="N41" s="17"/>
      <c r="O41" s="17"/>
      <c r="P41" s="17"/>
    </row>
    <row r="42" spans="1:16" x14ac:dyDescent="0.2">
      <c r="A42" s="17"/>
      <c r="B42" s="17"/>
      <c r="C42" s="17"/>
      <c r="D42" s="17"/>
      <c r="E42" s="17"/>
      <c r="F42" s="17"/>
      <c r="G42" s="17"/>
      <c r="H42" s="17"/>
      <c r="I42" s="17"/>
      <c r="J42" s="17"/>
      <c r="K42" s="17"/>
      <c r="L42" s="17"/>
      <c r="M42" s="17"/>
      <c r="N42" s="17"/>
      <c r="O42" s="17"/>
      <c r="P42" s="17"/>
    </row>
    <row r="43" spans="1:16" x14ac:dyDescent="0.2">
      <c r="A43" s="1" t="s">
        <v>14</v>
      </c>
      <c r="B43" s="17"/>
      <c r="C43" s="249">
        <f>'Kops a'!C35:H35</f>
        <v>0</v>
      </c>
      <c r="D43" s="249"/>
      <c r="E43" s="249"/>
      <c r="F43" s="249"/>
      <c r="G43" s="249"/>
      <c r="H43" s="249"/>
      <c r="I43" s="17"/>
      <c r="J43" s="17"/>
      <c r="K43" s="17"/>
      <c r="L43" s="17"/>
      <c r="M43" s="17"/>
      <c r="N43" s="17"/>
      <c r="O43" s="17"/>
      <c r="P43" s="17"/>
    </row>
    <row r="44" spans="1:16" x14ac:dyDescent="0.2">
      <c r="A44" s="17"/>
      <c r="B44" s="17"/>
      <c r="C44" s="186" t="s">
        <v>15</v>
      </c>
      <c r="D44" s="186"/>
      <c r="E44" s="186"/>
      <c r="F44" s="186"/>
      <c r="G44" s="186"/>
      <c r="H44" s="186"/>
      <c r="I44" s="17"/>
      <c r="J44" s="17"/>
      <c r="K44" s="17"/>
      <c r="L44" s="17"/>
      <c r="M44" s="17"/>
      <c r="N44" s="17"/>
      <c r="O44" s="17"/>
      <c r="P44" s="17"/>
    </row>
    <row r="45" spans="1:16" x14ac:dyDescent="0.2">
      <c r="A45" s="17"/>
      <c r="B45" s="17"/>
      <c r="C45" s="17"/>
      <c r="D45" s="17"/>
      <c r="E45" s="17"/>
      <c r="F45" s="17"/>
      <c r="G45" s="17"/>
      <c r="H45" s="17"/>
      <c r="I45" s="17"/>
      <c r="J45" s="17"/>
      <c r="K45" s="17"/>
      <c r="L45" s="17"/>
      <c r="M45" s="17"/>
      <c r="N45" s="17"/>
      <c r="O45" s="17"/>
      <c r="P45" s="17"/>
    </row>
    <row r="46" spans="1:16" x14ac:dyDescent="0.2">
      <c r="A46" s="90" t="str">
        <f>'Kops a'!A38</f>
        <v>Tāme sastādīta 20__. gada __. _________</v>
      </c>
      <c r="B46" s="91"/>
      <c r="C46" s="91"/>
      <c r="D46" s="91"/>
      <c r="E46" s="17"/>
      <c r="F46" s="17"/>
      <c r="G46" s="17"/>
      <c r="H46" s="17"/>
      <c r="I46" s="17"/>
      <c r="J46" s="17"/>
      <c r="K46" s="17"/>
      <c r="L46" s="17"/>
      <c r="M46" s="17"/>
      <c r="N46" s="17"/>
      <c r="O46" s="17"/>
      <c r="P46" s="17"/>
    </row>
    <row r="47" spans="1:16" x14ac:dyDescent="0.2">
      <c r="A47" s="17"/>
      <c r="B47" s="17"/>
      <c r="C47" s="17"/>
      <c r="D47" s="17"/>
      <c r="E47" s="17"/>
      <c r="F47" s="17"/>
      <c r="G47" s="17"/>
      <c r="H47" s="17"/>
      <c r="I47" s="17"/>
      <c r="J47" s="17"/>
      <c r="K47" s="17"/>
      <c r="L47" s="17"/>
      <c r="M47" s="17"/>
      <c r="N47" s="17"/>
      <c r="O47" s="17"/>
      <c r="P47" s="17"/>
    </row>
    <row r="48" spans="1:16" x14ac:dyDescent="0.2">
      <c r="A48" s="1" t="s">
        <v>38</v>
      </c>
      <c r="B48" s="17"/>
      <c r="C48" s="249">
        <f>'Kops a'!C40:H40</f>
        <v>0</v>
      </c>
      <c r="D48" s="249"/>
      <c r="E48" s="249"/>
      <c r="F48" s="249"/>
      <c r="G48" s="249"/>
      <c r="H48" s="249"/>
      <c r="I48" s="17"/>
      <c r="J48" s="17"/>
      <c r="K48" s="17"/>
      <c r="L48" s="17"/>
      <c r="M48" s="17"/>
      <c r="N48" s="17"/>
      <c r="O48" s="17"/>
      <c r="P48" s="17"/>
    </row>
    <row r="49" spans="1:16" x14ac:dyDescent="0.2">
      <c r="A49" s="17"/>
      <c r="B49" s="17"/>
      <c r="C49" s="186" t="s">
        <v>15</v>
      </c>
      <c r="D49" s="186"/>
      <c r="E49" s="186"/>
      <c r="F49" s="186"/>
      <c r="G49" s="186"/>
      <c r="H49" s="186"/>
      <c r="I49" s="17"/>
      <c r="J49" s="17"/>
      <c r="K49" s="17"/>
      <c r="L49" s="17"/>
      <c r="M49" s="17"/>
      <c r="N49" s="17"/>
      <c r="O49" s="17"/>
      <c r="P49" s="17"/>
    </row>
    <row r="50" spans="1:16" x14ac:dyDescent="0.2">
      <c r="A50" s="17"/>
      <c r="B50" s="17"/>
      <c r="C50" s="17"/>
      <c r="D50" s="17"/>
      <c r="E50" s="17"/>
      <c r="F50" s="17"/>
      <c r="G50" s="17"/>
      <c r="H50" s="17"/>
      <c r="I50" s="17"/>
      <c r="J50" s="17"/>
      <c r="K50" s="17"/>
      <c r="L50" s="17"/>
      <c r="M50" s="17"/>
      <c r="N50" s="17"/>
      <c r="O50" s="17"/>
      <c r="P50" s="17"/>
    </row>
    <row r="51" spans="1:16" x14ac:dyDescent="0.2">
      <c r="A51" s="90" t="s">
        <v>55</v>
      </c>
      <c r="B51" s="91"/>
      <c r="C51" s="95">
        <f>'Kops a'!C43</f>
        <v>0</v>
      </c>
      <c r="D51" s="51"/>
      <c r="E51" s="17"/>
      <c r="F51" s="17"/>
      <c r="G51" s="17"/>
      <c r="H51" s="17"/>
      <c r="I51" s="17"/>
      <c r="J51" s="17"/>
      <c r="K51" s="17"/>
      <c r="L51" s="17"/>
      <c r="M51" s="17"/>
      <c r="N51" s="17"/>
      <c r="O51" s="17"/>
      <c r="P51" s="17"/>
    </row>
    <row r="52" spans="1:16" x14ac:dyDescent="0.2">
      <c r="A52" s="17"/>
      <c r="B52" s="17"/>
      <c r="C52" s="17"/>
      <c r="D52" s="17"/>
      <c r="E52" s="17"/>
      <c r="F52" s="17"/>
      <c r="G52" s="17"/>
      <c r="H52" s="17"/>
      <c r="I52" s="17"/>
      <c r="J52" s="17"/>
      <c r="K52" s="17"/>
      <c r="L52" s="17"/>
      <c r="M52" s="17"/>
      <c r="N52" s="17"/>
      <c r="O52" s="17"/>
      <c r="P52" s="17"/>
    </row>
  </sheetData>
  <mergeCells count="22">
    <mergeCell ref="C49:H49"/>
    <mergeCell ref="C4:I4"/>
    <mergeCell ref="F12:K12"/>
    <mergeCell ref="A9:F9"/>
    <mergeCell ref="J9:M9"/>
    <mergeCell ref="D8:L8"/>
    <mergeCell ref="A40:K40"/>
    <mergeCell ref="C43:H43"/>
    <mergeCell ref="C44:H44"/>
    <mergeCell ref="C48:H48"/>
    <mergeCell ref="N9:O9"/>
    <mergeCell ref="A12:A13"/>
    <mergeCell ref="B12:B13"/>
    <mergeCell ref="C12:C13"/>
    <mergeCell ref="D12:D13"/>
    <mergeCell ref="E12:E13"/>
    <mergeCell ref="L12:P12"/>
    <mergeCell ref="C2:I2"/>
    <mergeCell ref="C3:I3"/>
    <mergeCell ref="D5:L5"/>
    <mergeCell ref="D6:L6"/>
    <mergeCell ref="D7:L7"/>
  </mergeCells>
  <conditionalFormatting sqref="A15:B15 D15:E34 B16:B39 A17 A19 A21 A23 A25 A27 A29 A31 A33 E35:E36 A35:A39">
    <cfRule type="cellIs" dxfId="31" priority="51" operator="equal">
      <formula>0</formula>
    </cfRule>
  </conditionalFormatting>
  <conditionalFormatting sqref="N9:O9">
    <cfRule type="cellIs" dxfId="30" priority="50" operator="equal">
      <formula>0</formula>
    </cfRule>
  </conditionalFormatting>
  <conditionalFormatting sqref="A9:F9">
    <cfRule type="containsText" dxfId="29" priority="48" operator="containsText" text="Tāme sastādīta  20__. gada tirgus cenās, pamatojoties uz ___ daļas rasējumiem">
      <formula>NOT(ISERROR(SEARCH("Tāme sastādīta  20__. gada tirgus cenās, pamatojoties uz ___ daļas rasējumiem",A9)))</formula>
    </cfRule>
  </conditionalFormatting>
  <conditionalFormatting sqref="C2:I2">
    <cfRule type="cellIs" dxfId="28" priority="47" operator="equal">
      <formula>0</formula>
    </cfRule>
  </conditionalFormatting>
  <conditionalFormatting sqref="O10">
    <cfRule type="cellIs" dxfId="27" priority="46" operator="equal">
      <formula>"20__. gada __. _________"</formula>
    </cfRule>
  </conditionalFormatting>
  <conditionalFormatting sqref="L40:P40 L14:P35">
    <cfRule type="cellIs" dxfId="26" priority="40" operator="equal">
      <formula>0</formula>
    </cfRule>
  </conditionalFormatting>
  <conditionalFormatting sqref="C4:I4">
    <cfRule type="cellIs" dxfId="25" priority="39" operator="equal">
      <formula>0</formula>
    </cfRule>
  </conditionalFormatting>
  <conditionalFormatting sqref="C15:C39">
    <cfRule type="cellIs" dxfId="24" priority="38" operator="equal">
      <formula>0</formula>
    </cfRule>
  </conditionalFormatting>
  <conditionalFormatting sqref="D5:L8">
    <cfRule type="cellIs" dxfId="23" priority="36" operator="equal">
      <formula>0</formula>
    </cfRule>
  </conditionalFormatting>
  <conditionalFormatting sqref="A14:B14 D14:E14 A16 A18 A20 A22 A24 A26 A28 A30 A32 A34">
    <cfRule type="cellIs" dxfId="22" priority="35" operator="equal">
      <formula>0</formula>
    </cfRule>
  </conditionalFormatting>
  <conditionalFormatting sqref="C14">
    <cfRule type="cellIs" dxfId="21" priority="34" operator="equal">
      <formula>0</formula>
    </cfRule>
  </conditionalFormatting>
  <conditionalFormatting sqref="P10">
    <cfRule type="cellIs" dxfId="20" priority="32" operator="equal">
      <formula>"20__. gada __. _________"</formula>
    </cfRule>
  </conditionalFormatting>
  <conditionalFormatting sqref="C48:H48">
    <cfRule type="cellIs" dxfId="19" priority="29" operator="equal">
      <formula>0</formula>
    </cfRule>
  </conditionalFormatting>
  <conditionalFormatting sqref="C43:H43">
    <cfRule type="cellIs" dxfId="18" priority="28" operator="equal">
      <formula>0</formula>
    </cfRule>
  </conditionalFormatting>
  <conditionalFormatting sqref="C48:H48 C51 C43:H43">
    <cfRule type="cellIs" dxfId="17" priority="27" operator="equal">
      <formula>0</formula>
    </cfRule>
  </conditionalFormatting>
  <conditionalFormatting sqref="D1">
    <cfRule type="cellIs" dxfId="16" priority="26" operator="equal">
      <formula>0</formula>
    </cfRule>
  </conditionalFormatting>
  <conditionalFormatting sqref="D35:D36">
    <cfRule type="cellIs" dxfId="15" priority="25" operator="equal">
      <formula>0</formula>
    </cfRule>
  </conditionalFormatting>
  <conditionalFormatting sqref="L36:P36">
    <cfRule type="cellIs" dxfId="14" priority="23" operator="equal">
      <formula>0</formula>
    </cfRule>
  </conditionalFormatting>
  <conditionalFormatting sqref="L37:P37">
    <cfRule type="cellIs" dxfId="13" priority="20" operator="equal">
      <formula>0</formula>
    </cfRule>
  </conditionalFormatting>
  <conditionalFormatting sqref="L39:P39">
    <cfRule type="cellIs" dxfId="12" priority="17" operator="equal">
      <formula>0</formula>
    </cfRule>
  </conditionalFormatting>
  <conditionalFormatting sqref="E37">
    <cfRule type="cellIs" dxfId="11" priority="16" operator="equal">
      <formula>0</formula>
    </cfRule>
  </conditionalFormatting>
  <conditionalFormatting sqref="D37">
    <cfRule type="cellIs" dxfId="10" priority="15" operator="equal">
      <formula>0</formula>
    </cfRule>
  </conditionalFormatting>
  <conditionalFormatting sqref="E39">
    <cfRule type="cellIs" dxfId="9" priority="14" operator="equal">
      <formula>0</formula>
    </cfRule>
  </conditionalFormatting>
  <conditionalFormatting sqref="D39">
    <cfRule type="cellIs" dxfId="8" priority="13" operator="equal">
      <formula>0</formula>
    </cfRule>
  </conditionalFormatting>
  <conditionalFormatting sqref="E38">
    <cfRule type="cellIs" dxfId="7" priority="7" operator="equal">
      <formula>0</formula>
    </cfRule>
  </conditionalFormatting>
  <conditionalFormatting sqref="D38">
    <cfRule type="cellIs" dxfId="6" priority="6" operator="equal">
      <formula>0</formula>
    </cfRule>
  </conditionalFormatting>
  <conditionalFormatting sqref="L38:P38">
    <cfRule type="cellIs" dxfId="5" priority="4" operator="equal">
      <formula>0</formula>
    </cfRule>
  </conditionalFormatting>
  <conditionalFormatting sqref="A40:K40">
    <cfRule type="containsText" dxfId="4" priority="3" operator="containsText" text="Tiešās izmaksas kopā, t. sk. darba devēja sociālais nodoklis __.__% ">
      <formula>NOT(ISERROR(SEARCH("Tiešās izmaksas kopā, t. sk. darba devēja sociālais nodoklis __.__% ",A40)))</formula>
    </cfRule>
  </conditionalFormatting>
  <conditionalFormatting sqref="I14:J39 F14:G39">
    <cfRule type="cellIs" dxfId="3" priority="2" operator="equal">
      <formula>0</formula>
    </cfRule>
  </conditionalFormatting>
  <conditionalFormatting sqref="H14:H39 K14:K39">
    <cfRule type="cellIs" dxfId="2" priority="1" operator="equal">
      <formula>0</formula>
    </cfRule>
  </conditionalFormatting>
  <pageMargins left="0.7" right="0.7" top="0.75" bottom="0.75" header="0.3" footer="0.3"/>
  <pageSetup scale="88" fitToHeight="0" orientation="landscape" horizontalDpi="1200" verticalDpi="1200" r:id="rId1"/>
  <extLst>
    <ext xmlns:x14="http://schemas.microsoft.com/office/spreadsheetml/2009/9/main" uri="{78C0D931-6437-407d-A8EE-F0AAD7539E65}">
      <x14:conditionalFormattings>
        <x14:conditionalFormatting xmlns:xm="http://schemas.microsoft.com/office/excel/2006/main">
          <x14:cfRule type="containsText" priority="31" operator="containsText" id="{FF7EA908-55EC-4C43-BFD3-676EB2F59EFD}">
            <xm:f>NOT(ISERROR(SEARCH("Tāme sastādīta ____. gada ___. ______________",A46)))</xm:f>
            <xm:f>"Tāme sastādīta ____. gada ___. ______________"</xm:f>
            <x14:dxf>
              <font>
                <color auto="1"/>
              </font>
              <fill>
                <patternFill>
                  <bgColor rgb="FFC6EFCE"/>
                </patternFill>
              </fill>
            </x14:dxf>
          </x14:cfRule>
          <xm:sqref>A46</xm:sqref>
        </x14:conditionalFormatting>
        <x14:conditionalFormatting xmlns:xm="http://schemas.microsoft.com/office/excel/2006/main">
          <x14:cfRule type="containsText" priority="30" operator="containsText" id="{7D30F4F9-54F3-4EAD-9065-3BE0F6D67384}">
            <xm:f>NOT(ISERROR(SEARCH("Sertifikāta Nr. _________________________________",A51)))</xm:f>
            <xm:f>"Sertifikāta Nr. _________________________________"</xm:f>
            <x14:dxf>
              <font>
                <color auto="1"/>
              </font>
              <fill>
                <patternFill>
                  <bgColor rgb="FFC6EFCE"/>
                </patternFill>
              </fill>
            </x14:dxf>
          </x14:cfRule>
          <xm:sqref>A51</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Darblapas</vt:lpstr>
      </vt:variant>
      <vt:variant>
        <vt:i4>13</vt:i4>
      </vt:variant>
      <vt:variant>
        <vt:lpstr>Diapazoni ar nosaukumiem</vt:lpstr>
      </vt:variant>
      <vt:variant>
        <vt:i4>1</vt:i4>
      </vt:variant>
    </vt:vector>
  </HeadingPairs>
  <TitlesOfParts>
    <vt:vector size="14" baseType="lpstr">
      <vt:lpstr>Kopt a</vt:lpstr>
      <vt:lpstr>Kops a</vt:lpstr>
      <vt:lpstr>1a</vt:lpstr>
      <vt:lpstr>2a</vt:lpstr>
      <vt:lpstr>3a</vt:lpstr>
      <vt:lpstr>4a</vt:lpstr>
      <vt:lpstr>5a</vt:lpstr>
      <vt:lpstr>6a</vt:lpstr>
      <vt:lpstr>7a</vt:lpstr>
      <vt:lpstr>8a</vt:lpstr>
      <vt:lpstr>9a</vt:lpstr>
      <vt:lpstr>10a</vt:lpstr>
      <vt:lpstr>11a</vt:lpstr>
      <vt:lpstr>'Kops a'!Drukas_apgabals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Armands Ūbelis</dc:creator>
  <cp:lastModifiedBy>Ieva</cp:lastModifiedBy>
  <dcterms:created xsi:type="dcterms:W3CDTF">2019-03-11T11:42:22Z</dcterms:created>
  <dcterms:modified xsi:type="dcterms:W3CDTF">2021-04-30T10:44:55Z</dcterms:modified>
</cp:coreProperties>
</file>