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38280" yWindow="-120" windowWidth="29040" windowHeight="16440" tabRatio="934" firstSheet="1" activeTab="1"/>
  </bookViews>
  <sheets>
    <sheet name="13" sheetId="105" state="hidden" r:id="rId1"/>
    <sheet name="Darba_apjomi" sheetId="143" r:id="rId2"/>
  </sheets>
  <definedNames>
    <definedName name="_xlnm.Print_Area" localSheetId="1">Darba_apjomi!$A$1:$D$36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43" l="1"/>
  <c r="D32" i="143"/>
  <c r="D31" i="143"/>
  <c r="D30" i="143"/>
  <c r="D27" i="143"/>
  <c r="D26" i="143" s="1"/>
  <c r="D25" i="143"/>
  <c r="D24" i="143"/>
  <c r="D23" i="143"/>
  <c r="D22" i="143"/>
  <c r="D21" i="143"/>
  <c r="D20" i="143"/>
  <c r="D19" i="143"/>
  <c r="D18" i="143"/>
  <c r="D17" i="143"/>
  <c r="D14" i="143"/>
  <c r="D13" i="143"/>
  <c r="D12" i="143"/>
  <c r="D11" i="143"/>
  <c r="D10" i="143"/>
  <c r="D9" i="143"/>
  <c r="D8" i="143"/>
  <c r="D7" i="143"/>
  <c r="D28" i="143" l="1"/>
  <c r="D29" i="143" s="1"/>
  <c r="D15" i="143" l="1"/>
  <c r="A6" i="143"/>
  <c r="A7" i="143" s="1"/>
  <c r="A8" i="143" s="1"/>
  <c r="A9" i="143" s="1"/>
  <c r="A10" i="143" s="1"/>
  <c r="A11" i="143" s="1"/>
  <c r="A12" i="143" s="1"/>
  <c r="A13" i="143" s="1"/>
  <c r="A14" i="143" s="1"/>
  <c r="A15" i="143" s="1"/>
  <c r="A16" i="143" s="1"/>
  <c r="A17" i="143" s="1"/>
  <c r="A18" i="143" s="1"/>
  <c r="A19" i="143" s="1"/>
  <c r="A20" i="143" s="1"/>
  <c r="A21" i="143" s="1"/>
  <c r="A22" i="143" s="1"/>
  <c r="A23" i="143" s="1"/>
  <c r="A24" i="143" s="1"/>
  <c r="A25" i="143" s="1"/>
  <c r="A26" i="143" s="1"/>
  <c r="A27" i="143" s="1"/>
  <c r="A28" i="143" s="1"/>
  <c r="A29" i="143" s="1"/>
  <c r="A30" i="143" s="1"/>
  <c r="A31" i="143" s="1"/>
  <c r="A32" i="143" s="1"/>
  <c r="A33" i="143" s="1"/>
  <c r="A34" i="143" s="1"/>
  <c r="A35" i="143" s="1"/>
  <c r="A36" i="143" s="1"/>
  <c r="H39" i="105" l="1"/>
  <c r="A39" i="105"/>
  <c r="A2" i="105" l="1"/>
  <c r="A1" i="105"/>
  <c r="A7" i="105"/>
  <c r="A6" i="105"/>
  <c r="A5" i="105"/>
  <c r="A4" i="105"/>
  <c r="O35" i="105"/>
  <c r="N35" i="105"/>
  <c r="L35" i="105"/>
  <c r="G35" i="105"/>
  <c r="H35" i="105" s="1"/>
  <c r="B35" i="105"/>
  <c r="O34" i="105"/>
  <c r="N34" i="105"/>
  <c r="L34" i="105"/>
  <c r="G34" i="105"/>
  <c r="H34" i="105" s="1"/>
  <c r="K34" i="105" s="1"/>
  <c r="B34" i="105"/>
  <c r="O33" i="105"/>
  <c r="N33" i="105"/>
  <c r="L33" i="105"/>
  <c r="G33" i="105"/>
  <c r="H33" i="105" s="1"/>
  <c r="B33" i="105"/>
  <c r="O32" i="105"/>
  <c r="N32" i="105"/>
  <c r="L32" i="105"/>
  <c r="G32" i="105"/>
  <c r="H32" i="105" s="1"/>
  <c r="M32" i="105" s="1"/>
  <c r="B32" i="105"/>
  <c r="O31" i="105"/>
  <c r="N31" i="105"/>
  <c r="L31" i="105"/>
  <c r="G31" i="105"/>
  <c r="H31" i="105" s="1"/>
  <c r="B31" i="105"/>
  <c r="O30" i="105"/>
  <c r="N30" i="105"/>
  <c r="L30" i="105"/>
  <c r="G30" i="105"/>
  <c r="H30" i="105" s="1"/>
  <c r="K30" i="105" s="1"/>
  <c r="B30" i="105"/>
  <c r="O29" i="105"/>
  <c r="N29" i="105"/>
  <c r="L29" i="105"/>
  <c r="G29" i="105"/>
  <c r="H29" i="105" s="1"/>
  <c r="B29" i="105"/>
  <c r="O28" i="105"/>
  <c r="N28" i="105"/>
  <c r="L28" i="105"/>
  <c r="G28" i="105"/>
  <c r="H28" i="105" s="1"/>
  <c r="M28" i="105" s="1"/>
  <c r="B28" i="105"/>
  <c r="O27" i="105"/>
  <c r="N27" i="105"/>
  <c r="L27" i="105"/>
  <c r="G27" i="105"/>
  <c r="H27" i="105" s="1"/>
  <c r="B27" i="105"/>
  <c r="O26" i="105"/>
  <c r="N26" i="105"/>
  <c r="L26" i="105"/>
  <c r="G26" i="105"/>
  <c r="H26" i="105" s="1"/>
  <c r="K26" i="105" s="1"/>
  <c r="B26" i="105"/>
  <c r="O25" i="105"/>
  <c r="N25" i="105"/>
  <c r="L25" i="105"/>
  <c r="G25" i="105"/>
  <c r="H25" i="105" s="1"/>
  <c r="B25" i="105"/>
  <c r="O24" i="105"/>
  <c r="N24" i="105"/>
  <c r="L24" i="105"/>
  <c r="G24" i="105"/>
  <c r="H24" i="105" s="1"/>
  <c r="M24" i="105" s="1"/>
  <c r="B24" i="105"/>
  <c r="O23" i="105"/>
  <c r="N23" i="105"/>
  <c r="L23" i="105"/>
  <c r="G23" i="105"/>
  <c r="H23" i="105" s="1"/>
  <c r="B23" i="105"/>
  <c r="O22" i="105"/>
  <c r="N22" i="105"/>
  <c r="L22" i="105"/>
  <c r="G22" i="105"/>
  <c r="H22" i="105" s="1"/>
  <c r="K22" i="105" s="1"/>
  <c r="B22" i="105"/>
  <c r="O21" i="105"/>
  <c r="N21" i="105"/>
  <c r="L21" i="105"/>
  <c r="G21" i="105"/>
  <c r="H21" i="105" s="1"/>
  <c r="B21" i="105"/>
  <c r="O20" i="105"/>
  <c r="N20" i="105"/>
  <c r="L20" i="105"/>
  <c r="G20" i="105"/>
  <c r="H20" i="105" s="1"/>
  <c r="M20" i="105" s="1"/>
  <c r="B20" i="105"/>
  <c r="O19" i="105"/>
  <c r="N19" i="105"/>
  <c r="L19" i="105"/>
  <c r="G19" i="105"/>
  <c r="H19" i="105" s="1"/>
  <c r="B19" i="105"/>
  <c r="A8" i="105" l="1"/>
  <c r="P24" i="105"/>
  <c r="P32" i="105"/>
  <c r="P20" i="105"/>
  <c r="P28" i="105"/>
  <c r="M31" i="105"/>
  <c r="P31" i="105" s="1"/>
  <c r="K31" i="105"/>
  <c r="M33" i="105"/>
  <c r="P33" i="105" s="1"/>
  <c r="K33" i="105"/>
  <c r="M21" i="105"/>
  <c r="P21" i="105" s="1"/>
  <c r="K21" i="105"/>
  <c r="M23" i="105"/>
  <c r="P23" i="105" s="1"/>
  <c r="K23" i="105"/>
  <c r="M27" i="105"/>
  <c r="P27" i="105" s="1"/>
  <c r="K27" i="105"/>
  <c r="M19" i="105"/>
  <c r="P19" i="105" s="1"/>
  <c r="K19" i="105"/>
  <c r="M29" i="105"/>
  <c r="P29" i="105" s="1"/>
  <c r="K29" i="105"/>
  <c r="M35" i="105"/>
  <c r="P35" i="105" s="1"/>
  <c r="K35" i="105"/>
  <c r="M25" i="105"/>
  <c r="P25" i="105" s="1"/>
  <c r="K25" i="105"/>
  <c r="M22" i="105"/>
  <c r="P22" i="105" s="1"/>
  <c r="M26" i="105"/>
  <c r="P26" i="105" s="1"/>
  <c r="M30" i="105"/>
  <c r="P30" i="105" s="1"/>
  <c r="M34" i="105"/>
  <c r="P34" i="105" s="1"/>
  <c r="K20" i="105"/>
  <c r="K24" i="105"/>
  <c r="K28" i="105"/>
  <c r="K32" i="105"/>
  <c r="B18" i="105"/>
  <c r="B17" i="105"/>
  <c r="B16" i="105"/>
  <c r="A16" i="105"/>
  <c r="A17" i="105" s="1"/>
  <c r="A18" i="105" s="1"/>
  <c r="A19" i="105" s="1"/>
  <c r="A20" i="105" s="1"/>
  <c r="A21" i="105" s="1"/>
  <c r="A22" i="105" s="1"/>
  <c r="A23" i="105" s="1"/>
  <c r="A24" i="105" s="1"/>
  <c r="A25" i="105" s="1"/>
  <c r="A26" i="105" s="1"/>
  <c r="A27" i="105" s="1"/>
  <c r="A28" i="105" s="1"/>
  <c r="A29" i="105" s="1"/>
  <c r="A30" i="105" s="1"/>
  <c r="A31" i="105" s="1"/>
  <c r="A32" i="105" s="1"/>
  <c r="A33" i="105" s="1"/>
  <c r="A34" i="105" s="1"/>
  <c r="A35" i="105" s="1"/>
  <c r="B15" i="105"/>
  <c r="N16" i="105"/>
  <c r="G16" i="105"/>
  <c r="H16" i="105" s="1"/>
  <c r="G17" i="105"/>
  <c r="H17" i="105" s="1"/>
  <c r="G18" i="105"/>
  <c r="H18" i="105" s="1"/>
  <c r="N18" i="105"/>
  <c r="O18" i="105"/>
  <c r="L18" i="105"/>
  <c r="L16" i="105"/>
  <c r="O16" i="105"/>
  <c r="L17" i="105"/>
  <c r="N17" i="105"/>
  <c r="O17" i="105"/>
  <c r="A10" i="105" l="1"/>
  <c r="K18" i="105"/>
  <c r="M18" i="105"/>
  <c r="P18" i="105" s="1"/>
  <c r="L36" i="105"/>
  <c r="N36" i="105"/>
  <c r="O36" i="105"/>
  <c r="K17" i="105"/>
  <c r="M17" i="105"/>
  <c r="P17" i="105" s="1"/>
  <c r="M16" i="105"/>
  <c r="K16" i="105"/>
  <c r="P16" i="105" l="1"/>
  <c r="M36" i="105"/>
  <c r="D9" i="105" l="1"/>
  <c r="P36" i="105"/>
</calcChain>
</file>

<file path=xl/sharedStrings.xml><?xml version="1.0" encoding="utf-8"?>
<sst xmlns="http://schemas.openxmlformats.org/spreadsheetml/2006/main" count="86" uniqueCount="58">
  <si>
    <t>kg</t>
  </si>
  <si>
    <t>(paraksts un tā atšifrējums, datums)</t>
  </si>
  <si>
    <t>m</t>
  </si>
  <si>
    <t>Kods</t>
  </si>
  <si>
    <t>Darba nosaukums</t>
  </si>
  <si>
    <t>gab</t>
  </si>
  <si>
    <t>(darba veids vai konstruktīvā nosaukums)</t>
  </si>
  <si>
    <t>N.
p.k.</t>
  </si>
  <si>
    <t>Mērv.</t>
  </si>
  <si>
    <t>Daudz.</t>
  </si>
  <si>
    <t>Vienības izmaksas</t>
  </si>
  <si>
    <t>Kopā uz visu apjomu</t>
  </si>
  <si>
    <t>laika norma (c/h)</t>
  </si>
  <si>
    <t>darba samaksas likme (Eur/h)</t>
  </si>
  <si>
    <t xml:space="preserve">darba alga </t>
  </si>
  <si>
    <t>būvizstrādājumi</t>
  </si>
  <si>
    <t xml:space="preserve">mehānismi </t>
  </si>
  <si>
    <t>kopā</t>
  </si>
  <si>
    <t>darbietilpība (c/h)</t>
  </si>
  <si>
    <t xml:space="preserve">summa </t>
  </si>
  <si>
    <t>Tiešās izmaksas kopā, t. sk. darba devēja sociālais nodoklis (24.09%)</t>
  </si>
  <si>
    <t xml:space="preserve">Tāmes izmaksas (euro) </t>
  </si>
  <si>
    <t>Būvgružu savākšana un utilizācija</t>
  </si>
  <si>
    <t>Balkonu pārbūve</t>
  </si>
  <si>
    <t>Demontāžas darbi</t>
  </si>
  <si>
    <t>Esošā balkona plātnes demontāža</t>
  </si>
  <si>
    <t>m2</t>
  </si>
  <si>
    <t>Enkurstiegru attīrīšana</t>
  </si>
  <si>
    <t>gb</t>
  </si>
  <si>
    <t>m3</t>
  </si>
  <si>
    <t>Balkona montāža</t>
  </si>
  <si>
    <t>Esošo margu demontāža, saglabājot atkārtotai izmantošanai</t>
  </si>
  <si>
    <t>Siltinājuma demontāža</t>
  </si>
  <si>
    <t>Pacēlāja noma</t>
  </si>
  <si>
    <t>Autoceltnis</t>
  </si>
  <si>
    <t>h</t>
  </si>
  <si>
    <t>Rievotas tērauda loksne ar pilienveida rakstu, pretkorozijas apstrāde C3H</t>
  </si>
  <si>
    <t>Esošo balkona margu attīrīšana, krāsošana, pretkorozijas aizsardzība C3H. Bojāto elementu nomaiņa pret ekvivalentiem izstrādājumiem</t>
  </si>
  <si>
    <t>Jauna nosegskārda T20 montāža</t>
  </si>
  <si>
    <t>Ēvēlētas koka margas montāža, dziļi imprignets, krāsots ar koksnes krāsu  3x</t>
  </si>
  <si>
    <t>Jauna skārda lāseņa montāža balkonam, cinkots skārds</t>
  </si>
  <si>
    <t>Siltumizolācijas atjaunošana ar ekstrudētā putupolistirola izolācija b=70mm, uz līmjavas un stiprināts ar izolācijas dībeļie</t>
  </si>
  <si>
    <t>Fasādes armēšana, ar stiklašķiedras sietu un armēšanas javu</t>
  </si>
  <si>
    <t>Masā tonēta dekoratīvā apmatuma izbūve fasādei, pirms tam veicot gruntēšanu</t>
  </si>
  <si>
    <t>Krāsota skārda pieslēguma profils pie fasādes</t>
  </si>
  <si>
    <t>Autoceltņa darbs</t>
  </si>
  <si>
    <t>Ligzdu aizbetonēšana ar smalkgraudainu betonu C25/30 vienai ligzdai ~0.025m3</t>
  </si>
  <si>
    <t>Balstplātnes betonēšana balkona sijām cementa java M10 zem balkona siju balstvietām ~0.001m3</t>
  </si>
  <si>
    <t>Pagaidu nosegplātnes izbūve uz demontāžas brīdi, lai pasargātu krītošām daļām</t>
  </si>
  <si>
    <t>Fasādes pārkrāsošana</t>
  </si>
  <si>
    <t>Fasādes pārkrāsošana ar fasādes krāsu darba zonās</t>
  </si>
  <si>
    <t>Pagaidu seltniecības žoga montāža, noma un dmeontāža. Noma uz būvniecības periodu</t>
  </si>
  <si>
    <t>Balkona apakšdaļas nosegšana ar cementa šķiedras loksnēm Cembrit, papildus izbūvējot metāla karkasu</t>
  </si>
  <si>
    <t>Ligzdu kalšana mūra sienās, būvgružu savākšana</t>
  </si>
  <si>
    <t>Būvlaukuma ierīkošana, uzturēšana</t>
  </si>
  <si>
    <t>Metāla konstrukciju izgatavošana un montāža, pretkorozijas aizsardzības klace C3H</t>
  </si>
  <si>
    <t>Siltumizolācijas atjaunošana ar akmens vates izolācija b=100mm, uz līmjavas un stiprināts ar izolācijas dībeļiem, izbūvēt virs balkona cokola profilu</t>
  </si>
  <si>
    <t>Cenu aptaujas nolikuma 1.pielikums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</si>
</sst>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_-* #,##0_-;\-* #,##0_-;_-* &quot;-&quot;_-;_-@_-"/>
    <numFmt numFmtId="165" formatCode="_-* #,##0.00_-;\-* #,##0.00_-;_-* &quot;-&quot;??_-;_-@_-"/>
    <numFmt numFmtId="166" formatCode="_-&quot;€&quot;\ * #,##0.00_-;\-&quot;€&quot;\ * #,##0.00_-;_-&quot;€&quot;\ * &quot;-&quot;??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(&quot;$&quot;* #,##0_);_(&quot;$&quot;* \(#,##0\);_(&quot;$&quot;* &quot;-&quot;_);_(@_)"/>
    <numFmt numFmtId="170" formatCode="_(* #,##0_);_(* \(#,##0\);_(* &quot;-&quot;_);_(@_)"/>
    <numFmt numFmtId="171" formatCode="_(* #,##0.00_);_(* \(#,##0.00\);_(* &quot;-&quot;??_);_(@_)"/>
    <numFmt numFmtId="172" formatCode="_-* #,##0.00_-;\-* #,##0.00_-;_-* \-??_-;_-@_-"/>
    <numFmt numFmtId="173" formatCode="_(* #,##0.00_);_(* \(#,##0.00\);_(* \-??_);_(@_)"/>
    <numFmt numFmtId="174" formatCode="_-&quot;Ls &quot;* #,##0.00_-;&quot;-Ls &quot;* #,##0.00_-;_-&quot;Ls &quot;* \-??_-;_-@_-"/>
    <numFmt numFmtId="175" formatCode="&quot; &quot;#,##0.00&quot; &quot;;&quot;-&quot;#,##0.00&quot; &quot;;&quot; -&quot;#&quot; &quot;;&quot; &quot;@&quot; &quot;"/>
    <numFmt numFmtId="176" formatCode="&quot; &quot;#,##0.00&quot;    &quot;;&quot;-&quot;#,##0.00&quot;    &quot;;&quot; -&quot;#&quot;    &quot;;&quot; &quot;@&quot; &quot;"/>
    <numFmt numFmtId="177" formatCode="#,##0.00\ ;\-#,##0.00\ ;&quot; -&quot;#\ ;@\ "/>
    <numFmt numFmtId="178" formatCode="&quot; Ls &quot;#,##0.00&quot; &quot;;&quot;-Ls &quot;#,##0.00&quot; &quot;;&quot; Ls -&quot;#&quot; &quot;;&quot; &quot;@&quot; &quot;"/>
    <numFmt numFmtId="179" formatCode="&quot; &quot;#,##0.00&quot;р. &quot;;&quot;-&quot;#,##0.00&quot;р. &quot;;&quot; -&quot;#&quot;р. &quot;;&quot; &quot;@&quot; &quot;"/>
    <numFmt numFmtId="180" formatCode="[$-426]General"/>
    <numFmt numFmtId="181" formatCode="#,##0.00[$Ls-426];[Red]&quot;-&quot;#,##0.00[$Ls-426]"/>
    <numFmt numFmtId="182" formatCode="#,##0.00&quot; &quot;[$€-407];[Red]&quot;-&quot;#,##0.00&quot; &quot;[$€-407]"/>
    <numFmt numFmtId="183" formatCode="_-* #,##0&quot;$&quot;_-;\-* #,##0&quot;$&quot;_-;_-* &quot;-&quot;&quot;$&quot;_-;_-@_-"/>
    <numFmt numFmtId="184" formatCode="_-* #,##0.00&quot;$&quot;_-;\-* #,##0.00&quot;$&quot;_-;_-* &quot;-&quot;??&quot;$&quot;_-;_-@_-"/>
    <numFmt numFmtId="185" formatCode="m\o\n\th\ d\,\ yyyy"/>
    <numFmt numFmtId="186" formatCode="#.00"/>
    <numFmt numFmtId="187" formatCode="#."/>
    <numFmt numFmtId="188" formatCode="&quot;See Note &quot;\ #"/>
    <numFmt numFmtId="190" formatCode="_-* #,##0.00\ _L_s_-;\-* #,##0.00\ _L_s_-;_-* &quot;-&quot;??\ _L_s_-;_-@_-"/>
    <numFmt numFmtId="191" formatCode="_-[$€-2]\ * #,##0.00_-;\-[$€-2]\ * #,##0.00_-;_-[$€-2]\ * \-??_-"/>
    <numFmt numFmtId="192" formatCode="_-* #,##0.00\ _k_r_-;\-* #,##0.00\ _k_r_-;_-* &quot;-&quot;??\ _k_r_-;_-@_-"/>
    <numFmt numFmtId="193" formatCode="&quot;  &quot;#,##0\ ;&quot;  (&quot;#,##0\);&quot;  - &quot;;@\ "/>
    <numFmt numFmtId="194" formatCode="&quot; $ &quot;#,##0\ ;&quot; $ (&quot;#,##0\);&quot; $ - &quot;;@\ "/>
  </numFmts>
  <fonts count="100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Tahoma"/>
      <family val="2"/>
      <charset val="186"/>
    </font>
    <font>
      <sz val="12"/>
      <name val="Courier New"/>
      <family val="3"/>
      <charset val="186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MS Sans Serif"/>
      <family val="2"/>
      <charset val="204"/>
    </font>
    <font>
      <sz val="10"/>
      <color indexed="64"/>
      <name val="Arial"/>
      <family val="2"/>
      <charset val="186"/>
    </font>
    <font>
      <sz val="11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sz val="10"/>
      <name val="Arial Narrow"/>
      <family val="2"/>
      <charset val="186"/>
    </font>
    <font>
      <i/>
      <sz val="11"/>
      <color indexed="23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5"/>
      <color indexed="54"/>
      <name val="Calibri"/>
      <family val="2"/>
      <charset val="186"/>
    </font>
    <font>
      <b/>
      <sz val="13"/>
      <color indexed="54"/>
      <name val="Calibri"/>
      <family val="2"/>
      <charset val="186"/>
    </font>
    <font>
      <b/>
      <sz val="11"/>
      <color indexed="54"/>
      <name val="Calibri"/>
      <family val="2"/>
      <charset val="186"/>
    </font>
    <font>
      <sz val="18"/>
      <color indexed="54"/>
      <name val="Calibri Light"/>
      <family val="2"/>
      <charset val="186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0"/>
      <color indexed="8"/>
      <name val="Arial1"/>
      <charset val="204"/>
    </font>
    <font>
      <b/>
      <sz val="18"/>
      <color indexed="56"/>
      <name val="Cambria"/>
      <family val="1"/>
      <charset val="204"/>
    </font>
    <font>
      <b/>
      <i/>
      <u/>
      <sz val="11"/>
      <color indexed="8"/>
      <name val="Arial"/>
      <family val="2"/>
      <charset val="204"/>
    </font>
    <font>
      <sz val="10"/>
      <color indexed="8"/>
      <name val="Helv"/>
      <charset val="204"/>
    </font>
    <font>
      <sz val="1"/>
      <color indexed="8"/>
      <name val="Courier"/>
      <family val="3"/>
    </font>
    <font>
      <sz val="10"/>
      <name val="Baltica"/>
    </font>
    <font>
      <b/>
      <sz val="1"/>
      <color indexed="8"/>
      <name val="Courier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2"/>
      <name val="Courier"/>
      <family val="1"/>
      <charset val="186"/>
    </font>
    <font>
      <sz val="9"/>
      <name val="TextBook"/>
    </font>
    <font>
      <sz val="8"/>
      <name val="Helv"/>
    </font>
    <font>
      <sz val="10"/>
      <name val="Calibri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  <charset val="186"/>
    </font>
    <font>
      <sz val="10"/>
      <name val="Arial Cyr"/>
      <charset val="186"/>
    </font>
    <font>
      <sz val="12"/>
      <color indexed="8"/>
      <name val="Arial"/>
      <family val="2"/>
      <charset val="186"/>
    </font>
    <font>
      <sz val="10"/>
      <name val="Helv"/>
      <charset val="186"/>
    </font>
    <font>
      <sz val="10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186"/>
    </font>
    <font>
      <b/>
      <sz val="11"/>
      <color indexed="8"/>
      <name val="Arial"/>
      <family val="2"/>
      <charset val="186"/>
    </font>
    <font>
      <b/>
      <sz val="14"/>
      <name val="Arial"/>
      <family val="2"/>
      <charset val="186"/>
    </font>
    <font>
      <sz val="12"/>
      <name val="Arial"/>
      <family val="2"/>
      <charset val="186"/>
    </font>
    <font>
      <sz val="11"/>
      <color indexed="8"/>
      <name val="Arial"/>
      <family val="2"/>
      <charset val="186"/>
    </font>
    <font>
      <b/>
      <i/>
      <u/>
      <sz val="14"/>
      <name val="Arial"/>
      <family val="2"/>
      <charset val="186"/>
    </font>
    <font>
      <b/>
      <sz val="12"/>
      <name val="Arial"/>
      <family val="2"/>
      <charset val="186"/>
    </font>
    <font>
      <sz val="11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</fonts>
  <fills count="7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62"/>
        <b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7"/>
      </patternFill>
    </fill>
    <fill>
      <patternFill patternType="solid">
        <fgColor indexed="57"/>
        <bgColor indexed="57"/>
      </patternFill>
    </fill>
    <fill>
      <patternFill patternType="solid">
        <fgColor indexed="36"/>
      </patternFill>
    </fill>
    <fill>
      <patternFill patternType="solid">
        <fgColor indexed="20"/>
        <bgColor indexed="2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11"/>
        <bgColor indexed="11"/>
      </patternFill>
    </fill>
    <fill>
      <patternFill patternType="solid">
        <fgColor indexed="51"/>
        <bgColor indexed="51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53"/>
        <b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30"/>
        <bgColor indexed="30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22"/>
      </patternFill>
    </fill>
    <fill>
      <patternFill patternType="lightGray"/>
    </fill>
    <fill>
      <patternFill patternType="solid">
        <fgColor indexed="43"/>
        <b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3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1" fillId="3" borderId="0"/>
    <xf numFmtId="0" fontId="41" fillId="3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41" fillId="5" borderId="0"/>
    <xf numFmtId="0" fontId="41" fillId="5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4" fillId="6" borderId="0" applyNumberFormat="0" applyBorder="0" applyAlignment="0" applyProtection="0"/>
    <xf numFmtId="0" fontId="14" fillId="12" borderId="0" applyNumberFormat="0" applyBorder="0" applyAlignment="0" applyProtection="0"/>
    <xf numFmtId="0" fontId="11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1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1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/>
    <xf numFmtId="0" fontId="14" fillId="16" borderId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4" fillId="17" borderId="0"/>
    <xf numFmtId="0" fontId="14" fillId="17" borderId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4" fillId="18" borderId="0"/>
    <xf numFmtId="0" fontId="14" fillId="18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/>
    <xf numFmtId="0" fontId="14" fillId="19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4" fillId="20" borderId="0"/>
    <xf numFmtId="0" fontId="14" fillId="20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4" fillId="21" borderId="0"/>
    <xf numFmtId="0" fontId="14" fillId="21" borderId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1" fillId="23" borderId="0"/>
    <xf numFmtId="0" fontId="41" fillId="23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0"/>
    <xf numFmtId="0" fontId="41" fillId="25" borderId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27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28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1" fillId="29" borderId="0" applyNumberFormat="0" applyBorder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1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0" borderId="0" applyNumberFormat="0" applyBorder="0" applyAlignment="0" applyProtection="0"/>
    <xf numFmtId="0" fontId="11" fillId="29" borderId="0" applyNumberFormat="0" applyBorder="0" applyAlignment="0" applyProtection="0"/>
    <xf numFmtId="0" fontId="14" fillId="27" borderId="0" applyNumberFormat="0" applyBorder="0" applyAlignment="0" applyProtection="0"/>
    <xf numFmtId="0" fontId="14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30" borderId="0"/>
    <xf numFmtId="0" fontId="14" fillId="3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4" fillId="31" borderId="0"/>
    <xf numFmtId="0" fontId="14" fillId="31" borderId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4" fillId="32" borderId="0"/>
    <xf numFmtId="0" fontId="14" fillId="32" borderId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4" fillId="19" borderId="0"/>
    <xf numFmtId="0" fontId="14" fillId="19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4" fillId="30" borderId="0"/>
    <xf numFmtId="0" fontId="14" fillId="30" borderId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4" fillId="33" borderId="0"/>
    <xf numFmtId="0" fontId="14" fillId="33" borderId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1" fillId="35" borderId="0"/>
    <xf numFmtId="0" fontId="41" fillId="35" borderId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41" fillId="37" borderId="0"/>
    <xf numFmtId="0" fontId="41" fillId="37" borderId="0"/>
    <xf numFmtId="0" fontId="15" fillId="38" borderId="0" applyNumberFormat="0" applyBorder="0" applyAlignment="0" applyProtection="0"/>
    <xf numFmtId="0" fontId="15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12" borderId="0" applyNumberFormat="0" applyBorder="0" applyAlignment="0" applyProtection="0"/>
    <xf numFmtId="0" fontId="41" fillId="38" borderId="0" applyNumberFormat="0" applyBorder="0" applyAlignment="0" applyProtection="0"/>
    <xf numFmtId="0" fontId="41" fillId="10" borderId="0" applyNumberFormat="0" applyBorder="0" applyAlignment="0" applyProtection="0"/>
    <xf numFmtId="0" fontId="15" fillId="11" borderId="0" applyNumberFormat="0" applyBorder="0" applyAlignment="0" applyProtection="0"/>
    <xf numFmtId="0" fontId="41" fillId="13" borderId="0" applyNumberFormat="0" applyBorder="0" applyAlignment="0" applyProtection="0"/>
    <xf numFmtId="0" fontId="41" fillId="36" borderId="0" applyNumberFormat="0" applyBorder="0" applyAlignment="0" applyProtection="0"/>
    <xf numFmtId="0" fontId="15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5" fillId="29" borderId="0" applyNumberFormat="0" applyBorder="0" applyAlignment="0" applyProtection="0"/>
    <xf numFmtId="0" fontId="41" fillId="24" borderId="0" applyNumberFormat="0" applyBorder="0" applyAlignment="0" applyProtection="0"/>
    <xf numFmtId="0" fontId="41" fillId="7" borderId="0" applyNumberFormat="0" applyBorder="0" applyAlignment="0" applyProtection="0"/>
    <xf numFmtId="0" fontId="15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10" borderId="0" applyNumberFormat="0" applyBorder="0" applyAlignment="0" applyProtection="0"/>
    <xf numFmtId="0" fontId="15" fillId="22" borderId="0" applyNumberFormat="0" applyBorder="0" applyAlignment="0" applyProtection="0"/>
    <xf numFmtId="0" fontId="41" fillId="39" borderId="0" applyNumberFormat="0" applyBorder="0" applyAlignment="0" applyProtection="0"/>
    <xf numFmtId="0" fontId="41" fillId="13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41" fillId="40" borderId="0"/>
    <xf numFmtId="0" fontId="41" fillId="40" borderId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41" fillId="31" borderId="0"/>
    <xf numFmtId="0" fontId="41" fillId="31" borderId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41" fillId="32" borderId="0"/>
    <xf numFmtId="0" fontId="41" fillId="32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1" fillId="25" borderId="0"/>
    <xf numFmtId="0" fontId="41" fillId="25" borderId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41" fillId="35" borderId="0"/>
    <xf numFmtId="0" fontId="41" fillId="35" borderId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1" fillId="41" borderId="0"/>
    <xf numFmtId="0" fontId="41" fillId="41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16" fillId="28" borderId="1" applyNumberFormat="0" applyAlignment="0" applyProtection="0"/>
    <xf numFmtId="0" fontId="16" fillId="28" borderId="1" applyNumberFormat="0" applyAlignment="0" applyProtection="0"/>
    <xf numFmtId="0" fontId="45" fillId="42" borderId="1"/>
    <xf numFmtId="0" fontId="45" fillId="42" borderId="1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8" fillId="0" borderId="0"/>
    <xf numFmtId="0" fontId="58" fillId="0" borderId="0"/>
    <xf numFmtId="172" fontId="6" fillId="0" borderId="0" applyFill="0" applyBorder="0" applyAlignment="0" applyProtection="0"/>
    <xf numFmtId="173" fontId="13" fillId="0" borderId="0" applyFill="0" applyBorder="0" applyAlignment="0" applyProtection="0"/>
    <xf numFmtId="175" fontId="26" fillId="0" borderId="0"/>
    <xf numFmtId="165" fontId="6" fillId="0" borderId="0" applyFont="0" applyFill="0" applyBorder="0" applyAlignment="0" applyProtection="0"/>
    <xf numFmtId="175" fontId="26" fillId="0" borderId="0"/>
    <xf numFmtId="165" fontId="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14" fillId="0" borderId="0" applyFill="0" applyBorder="0" applyAlignment="0" applyProtection="0"/>
    <xf numFmtId="176" fontId="26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6" fillId="0" borderId="0" applyFill="0" applyBorder="0" applyAlignment="0" applyProtection="0"/>
    <xf numFmtId="178" fontId="59" fillId="0" borderId="0"/>
    <xf numFmtId="179" fontId="26" fillId="0" borderId="0"/>
    <xf numFmtId="179" fontId="26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5" fontId="65" fillId="0" borderId="0">
      <protection locked="0"/>
    </xf>
    <xf numFmtId="170" fontId="4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66" fillId="0" borderId="0" applyNumberFormat="0"/>
    <xf numFmtId="0" fontId="4" fillId="0" borderId="0"/>
    <xf numFmtId="180" fontId="59" fillId="0" borderId="0"/>
    <xf numFmtId="180" fontId="26" fillId="0" borderId="0"/>
    <xf numFmtId="0" fontId="14" fillId="0" borderId="0"/>
    <xf numFmtId="186" fontId="65" fillId="0" borderId="0">
      <protection locked="0"/>
    </xf>
    <xf numFmtId="0" fontId="60" fillId="0" borderId="0">
      <alignment horizontal="center"/>
    </xf>
    <xf numFmtId="180" fontId="60" fillId="0" borderId="0">
      <alignment horizontal="center"/>
    </xf>
    <xf numFmtId="0" fontId="60" fillId="0" borderId="0">
      <alignment horizontal="center" textRotation="90"/>
    </xf>
    <xf numFmtId="180" fontId="60" fillId="0" borderId="0">
      <alignment horizontal="center" textRotation="90"/>
    </xf>
    <xf numFmtId="187" fontId="67" fillId="0" borderId="0">
      <protection locked="0"/>
    </xf>
    <xf numFmtId="187" fontId="67" fillId="0" borderId="0">
      <protection locked="0"/>
    </xf>
    <xf numFmtId="0" fontId="68" fillId="43" borderId="0"/>
    <xf numFmtId="0" fontId="69" fillId="1" borderId="0"/>
    <xf numFmtId="0" fontId="7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52" fillId="0" borderId="0"/>
    <xf numFmtId="0" fontId="19" fillId="11" borderId="1" applyNumberFormat="0" applyAlignment="0" applyProtection="0"/>
    <xf numFmtId="0" fontId="19" fillId="11" borderId="1" applyNumberFormat="0" applyAlignment="0" applyProtection="0"/>
    <xf numFmtId="0" fontId="53" fillId="21" borderId="1"/>
    <xf numFmtId="0" fontId="53" fillId="21" borderId="1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20" fillId="28" borderId="2" applyNumberFormat="0" applyAlignment="0" applyProtection="0"/>
    <xf numFmtId="0" fontId="20" fillId="28" borderId="2" applyNumberFormat="0" applyAlignment="0" applyProtection="0"/>
    <xf numFmtId="0" fontId="56" fillId="42" borderId="2"/>
    <xf numFmtId="0" fontId="56" fillId="42" borderId="2"/>
    <xf numFmtId="0" fontId="43" fillId="0" borderId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57" fillId="0" borderId="3"/>
    <xf numFmtId="0" fontId="57" fillId="0" borderId="3"/>
    <xf numFmtId="0" fontId="22" fillId="8" borderId="0" applyNumberFormat="0" applyBorder="0" applyAlignment="0" applyProtection="0"/>
    <xf numFmtId="0" fontId="48" fillId="18" borderId="0"/>
    <xf numFmtId="0" fontId="48" fillId="18" borderId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55" fillId="44" borderId="0"/>
    <xf numFmtId="0" fontId="55" fillId="44" borderId="0"/>
    <xf numFmtId="0" fontId="24" fillId="0" borderId="0"/>
    <xf numFmtId="0" fontId="4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11" fillId="0" borderId="0"/>
    <xf numFmtId="0" fontId="11" fillId="0" borderId="0"/>
    <xf numFmtId="0" fontId="4" fillId="0" borderId="0"/>
    <xf numFmtId="0" fontId="6" fillId="0" borderId="0">
      <alignment vertical="center" wrapText="1"/>
    </xf>
    <xf numFmtId="0" fontId="8" fillId="0" borderId="0"/>
    <xf numFmtId="0" fontId="12" fillId="0" borderId="0"/>
    <xf numFmtId="0" fontId="6" fillId="0" borderId="0"/>
    <xf numFmtId="180" fontId="59" fillId="0" borderId="0"/>
    <xf numFmtId="0" fontId="11" fillId="0" borderId="0"/>
    <xf numFmtId="180" fontId="14" fillId="0" borderId="0"/>
    <xf numFmtId="180" fontId="14" fillId="0" borderId="0"/>
    <xf numFmtId="0" fontId="11" fillId="0" borderId="0"/>
    <xf numFmtId="0" fontId="10" fillId="0" borderId="0"/>
    <xf numFmtId="0" fontId="10" fillId="0" borderId="0"/>
    <xf numFmtId="180" fontId="26" fillId="0" borderId="0"/>
    <xf numFmtId="180" fontId="26" fillId="0" borderId="0"/>
    <xf numFmtId="0" fontId="6" fillId="0" borderId="0"/>
    <xf numFmtId="0" fontId="6" fillId="0" borderId="0"/>
    <xf numFmtId="0" fontId="6" fillId="0" borderId="0">
      <alignment vertical="center" wrapText="1"/>
    </xf>
    <xf numFmtId="0" fontId="2" fillId="0" borderId="0"/>
    <xf numFmtId="0" fontId="4" fillId="0" borderId="0"/>
    <xf numFmtId="180" fontId="59" fillId="0" borderId="0">
      <alignment vertical="center"/>
    </xf>
    <xf numFmtId="0" fontId="4" fillId="0" borderId="0"/>
    <xf numFmtId="0" fontId="14" fillId="0" borderId="0"/>
    <xf numFmtId="0" fontId="11" fillId="0" borderId="0"/>
    <xf numFmtId="0" fontId="11" fillId="0" borderId="0"/>
    <xf numFmtId="180" fontId="61" fillId="0" borderId="0"/>
    <xf numFmtId="180" fontId="61" fillId="0" borderId="0"/>
    <xf numFmtId="0" fontId="6" fillId="0" borderId="0"/>
    <xf numFmtId="0" fontId="4" fillId="0" borderId="0"/>
    <xf numFmtId="0" fontId="6" fillId="0" borderId="0"/>
    <xf numFmtId="0" fontId="11" fillId="0" borderId="0"/>
    <xf numFmtId="180" fontId="59" fillId="0" borderId="0">
      <alignment vertical="center"/>
    </xf>
    <xf numFmtId="0" fontId="25" fillId="0" borderId="0"/>
    <xf numFmtId="0" fontId="10" fillId="0" borderId="0">
      <alignment vertical="center"/>
    </xf>
    <xf numFmtId="0" fontId="6" fillId="0" borderId="0"/>
    <xf numFmtId="0" fontId="10" fillId="0" borderId="0"/>
    <xf numFmtId="0" fontId="4" fillId="0" borderId="0"/>
    <xf numFmtId="180" fontId="59" fillId="0" borderId="0"/>
    <xf numFmtId="180" fontId="59" fillId="0" borderId="0"/>
    <xf numFmtId="0" fontId="71" fillId="0" borderId="0"/>
    <xf numFmtId="0" fontId="6" fillId="0" borderId="0"/>
    <xf numFmtId="0" fontId="4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5" borderId="0">
      <alignment vertical="center" wrapText="1"/>
    </xf>
    <xf numFmtId="0" fontId="6" fillId="0" borderId="0">
      <alignment vertical="center" wrapText="1"/>
    </xf>
    <xf numFmtId="0" fontId="7" fillId="0" borderId="0"/>
    <xf numFmtId="0" fontId="7" fillId="0" borderId="0"/>
    <xf numFmtId="0" fontId="6" fillId="0" borderId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2" fillId="0" borderId="0"/>
    <xf numFmtId="0" fontId="62" fillId="0" borderId="0"/>
    <xf numFmtId="0" fontId="4" fillId="15" borderId="4" applyNumberFormat="0" applyFont="0" applyAlignment="0" applyProtection="0"/>
    <xf numFmtId="0" fontId="4" fillId="0" borderId="0"/>
    <xf numFmtId="0" fontId="28" fillId="0" borderId="0"/>
    <xf numFmtId="0" fontId="6" fillId="0" borderId="0"/>
    <xf numFmtId="0" fontId="4" fillId="0" borderId="0"/>
    <xf numFmtId="0" fontId="8" fillId="0" borderId="0"/>
    <xf numFmtId="0" fontId="29" fillId="0" borderId="0" applyNumberFormat="0" applyFill="0" applyBorder="0" applyAlignment="0" applyProtection="0"/>
    <xf numFmtId="0" fontId="47" fillId="0" borderId="0"/>
    <xf numFmtId="0" fontId="47" fillId="0" borderId="0"/>
    <xf numFmtId="0" fontId="30" fillId="46" borderId="5" applyNumberFormat="0" applyAlignment="0" applyProtection="0"/>
    <xf numFmtId="0" fontId="46" fillId="47" borderId="5"/>
    <xf numFmtId="0" fontId="46" fillId="47" borderId="5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15" borderId="4" applyNumberFormat="0" applyFont="0" applyAlignment="0" applyProtection="0"/>
    <xf numFmtId="0" fontId="26" fillId="48" borderId="4"/>
    <xf numFmtId="0" fontId="26" fillId="48" borderId="4"/>
    <xf numFmtId="0" fontId="72" fillId="0" borderId="0"/>
    <xf numFmtId="0" fontId="63" fillId="0" borderId="0"/>
    <xf numFmtId="180" fontId="63" fillId="0" borderId="0"/>
    <xf numFmtId="181" fontId="63" fillId="0" borderId="0"/>
    <xf numFmtId="182" fontId="63" fillId="0" borderId="0"/>
    <xf numFmtId="182" fontId="63" fillId="0" borderId="0"/>
    <xf numFmtId="0" fontId="63" fillId="0" borderId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54" fillId="0" borderId="6"/>
    <xf numFmtId="0" fontId="54" fillId="0" borderId="6"/>
    <xf numFmtId="0" fontId="32" fillId="7" borderId="0" applyNumberFormat="0" applyBorder="0" applyAlignment="0" applyProtection="0"/>
    <xf numFmtId="0" fontId="44" fillId="17" borderId="0"/>
    <xf numFmtId="0" fontId="44" fillId="17" borderId="0"/>
    <xf numFmtId="0" fontId="7" fillId="0" borderId="0"/>
    <xf numFmtId="0" fontId="7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4" fillId="0" borderId="0"/>
    <xf numFmtId="180" fontId="64" fillId="0" borderId="0"/>
    <xf numFmtId="0" fontId="7" fillId="0" borderId="0"/>
    <xf numFmtId="0" fontId="6" fillId="0" borderId="0"/>
    <xf numFmtId="0" fontId="4" fillId="0" borderId="0"/>
    <xf numFmtId="0" fontId="8" fillId="0" borderId="0"/>
    <xf numFmtId="0" fontId="4" fillId="0" borderId="0"/>
    <xf numFmtId="188" fontId="73" fillId="0" borderId="0">
      <alignment horizontal="left"/>
    </xf>
    <xf numFmtId="0" fontId="33" fillId="0" borderId="7" applyNumberFormat="0" applyFill="0" applyAlignment="0" applyProtection="0"/>
    <xf numFmtId="0" fontId="49" fillId="0" borderId="8"/>
    <xf numFmtId="0" fontId="49" fillId="0" borderId="8"/>
    <xf numFmtId="0" fontId="34" fillId="0" borderId="9" applyNumberFormat="0" applyFill="0" applyAlignment="0" applyProtection="0"/>
    <xf numFmtId="0" fontId="50" fillId="0" borderId="10"/>
    <xf numFmtId="0" fontId="50" fillId="0" borderId="10"/>
    <xf numFmtId="0" fontId="35" fillId="0" borderId="11" applyNumberFormat="0" applyFill="0" applyAlignment="0" applyProtection="0"/>
    <xf numFmtId="0" fontId="51" fillId="0" borderId="12"/>
    <xf numFmtId="0" fontId="51" fillId="0" borderId="12"/>
    <xf numFmtId="0" fontId="35" fillId="0" borderId="0" applyNumberFormat="0" applyFill="0" applyBorder="0" applyAlignment="0" applyProtection="0"/>
    <xf numFmtId="0" fontId="51" fillId="0" borderId="0"/>
    <xf numFmtId="0" fontId="51" fillId="0" borderId="0"/>
    <xf numFmtId="16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46" borderId="0" applyNumberFormat="0" applyBorder="0" applyAlignment="0" applyProtection="0"/>
    <xf numFmtId="0" fontId="15" fillId="27" borderId="0" applyNumberFormat="0" applyBorder="0" applyAlignment="0" applyProtection="0"/>
    <xf numFmtId="0" fontId="15" fillId="2" borderId="0" applyNumberFormat="0" applyBorder="0" applyAlignment="0" applyProtection="0"/>
    <xf numFmtId="0" fontId="15" fillId="22" borderId="0" applyNumberFormat="0" applyBorder="0" applyAlignment="0" applyProtection="0"/>
    <xf numFmtId="0" fontId="19" fillId="11" borderId="1" applyNumberFormat="0" applyAlignment="0" applyProtection="0"/>
    <xf numFmtId="0" fontId="20" fillId="28" borderId="2" applyNumberFormat="0" applyAlignment="0" applyProtection="0"/>
    <xf numFmtId="0" fontId="16" fillId="28" borderId="1" applyNumberFormat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30" fillId="46" borderId="5" applyNumberFormat="0" applyAlignment="0" applyProtection="0"/>
    <xf numFmtId="0" fontId="39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40" fillId="0" borderId="0"/>
    <xf numFmtId="0" fontId="11" fillId="0" borderId="0"/>
    <xf numFmtId="0" fontId="6" fillId="0" borderId="0"/>
    <xf numFmtId="0" fontId="6" fillId="0" borderId="0"/>
    <xf numFmtId="0" fontId="3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15" borderId="4" applyNumberFormat="0" applyFont="0" applyAlignment="0" applyProtection="0"/>
    <xf numFmtId="0" fontId="31" fillId="0" borderId="6" applyNumberFormat="0" applyFill="0" applyAlignment="0" applyProtection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172" fontId="6" fillId="0" borderId="0" applyFill="0" applyBorder="0" applyAlignment="0" applyProtection="0"/>
    <xf numFmtId="0" fontId="22" fillId="8" borderId="0" applyNumberFormat="0" applyBorder="0" applyAlignment="0" applyProtection="0"/>
    <xf numFmtId="0" fontId="76" fillId="0" borderId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6" fillId="0" borderId="0"/>
    <xf numFmtId="9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1" fillId="0" borderId="0"/>
    <xf numFmtId="0" fontId="77" fillId="0" borderId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6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27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56" borderId="0" applyNumberFormat="0" applyBorder="0" applyAlignment="0" applyProtection="0"/>
    <xf numFmtId="0" fontId="11" fillId="61" borderId="0" applyNumberFormat="0" applyBorder="0" applyAlignment="0" applyProtection="0"/>
    <xf numFmtId="0" fontId="11" fillId="64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38" borderId="0" applyNumberFormat="0" applyBorder="0" applyAlignment="0" applyProtection="0"/>
    <xf numFmtId="0" fontId="15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67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0" borderId="0" applyNumberFormat="0" applyBorder="0" applyAlignment="0" applyProtection="0"/>
    <xf numFmtId="0" fontId="15" fillId="65" borderId="0" applyNumberFormat="0" applyBorder="0" applyAlignment="0" applyProtection="0"/>
    <xf numFmtId="0" fontId="15" fillId="68" borderId="0" applyNumberFormat="0" applyBorder="0" applyAlignment="0" applyProtection="0"/>
    <xf numFmtId="0" fontId="16" fillId="69" borderId="1" applyNumberFormat="0" applyAlignment="0" applyProtection="0"/>
    <xf numFmtId="0" fontId="32" fillId="7" borderId="0" applyNumberFormat="0" applyBorder="0" applyAlignment="0" applyProtection="0"/>
    <xf numFmtId="0" fontId="30" fillId="46" borderId="5" applyNumberFormat="0" applyAlignment="0" applyProtection="0"/>
    <xf numFmtId="164" fontId="79" fillId="0" borderId="0" applyFont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0" fontId="12" fillId="0" borderId="0" applyFont="0" applyFill="0" applyBorder="0" applyAlignment="0" applyProtection="0"/>
    <xf numFmtId="173" fontId="6" fillId="0" borderId="0" applyFill="0" applyBorder="0" applyAlignment="0" applyProtection="0"/>
    <xf numFmtId="192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172" fontId="10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6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72" fontId="10" fillId="0" borderId="0" applyFill="0" applyBorder="0" applyAlignment="0" applyProtection="0"/>
    <xf numFmtId="193" fontId="42" fillId="0" borderId="0" applyFill="0" applyBorder="0" applyProtection="0">
      <alignment vertical="center"/>
    </xf>
    <xf numFmtId="194" fontId="42" fillId="0" borderId="0" applyFill="0" applyBorder="0" applyProtection="0">
      <alignment vertical="center"/>
    </xf>
    <xf numFmtId="191" fontId="6" fillId="0" borderId="0" applyFill="0" applyBorder="0" applyAlignment="0" applyProtection="0"/>
    <xf numFmtId="180" fontId="83" fillId="0" borderId="0"/>
    <xf numFmtId="0" fontId="82" fillId="0" borderId="0"/>
    <xf numFmtId="0" fontId="80" fillId="0" borderId="0"/>
    <xf numFmtId="0" fontId="11" fillId="61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55" borderId="0" applyNumberFormat="0" applyBorder="0" applyAlignment="0" applyProtection="0"/>
    <xf numFmtId="0" fontId="33" fillId="0" borderId="7" applyNumberFormat="0" applyFill="0" applyAlignment="0" applyProtection="0"/>
    <xf numFmtId="0" fontId="34" fillId="0" borderId="9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9" fillId="58" borderId="1" applyNumberFormat="0" applyAlignment="0" applyProtection="0"/>
    <xf numFmtId="0" fontId="20" fillId="69" borderId="2" applyNumberFormat="0" applyAlignment="0" applyProtection="0"/>
    <xf numFmtId="0" fontId="22" fillId="55" borderId="0" applyNumberFormat="0" applyBorder="0" applyAlignment="0" applyProtection="0"/>
    <xf numFmtId="0" fontId="31" fillId="0" borderId="6" applyNumberFormat="0" applyFill="0" applyAlignment="0" applyProtection="0"/>
    <xf numFmtId="0" fontId="10" fillId="73" borderId="37" applyNumberFormat="0" applyAlignment="0" applyProtection="0"/>
    <xf numFmtId="0" fontId="23" fillId="70" borderId="0" applyNumberFormat="0" applyBorder="0" applyAlignment="0" applyProtection="0"/>
    <xf numFmtId="0" fontId="84" fillId="0" borderId="0"/>
    <xf numFmtId="0" fontId="6" fillId="0" borderId="0">
      <alignment vertical="center" wrapText="1"/>
    </xf>
    <xf numFmtId="0" fontId="11" fillId="0" borderId="0"/>
    <xf numFmtId="0" fontId="6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0" fillId="0" borderId="0"/>
    <xf numFmtId="0" fontId="6" fillId="0" borderId="0">
      <alignment vertical="center" wrapText="1"/>
    </xf>
    <xf numFmtId="0" fontId="1" fillId="0" borderId="0"/>
    <xf numFmtId="0" fontId="1" fillId="0" borderId="0"/>
    <xf numFmtId="0" fontId="6" fillId="0" borderId="0">
      <alignment vertical="center" wrapText="1"/>
    </xf>
    <xf numFmtId="0" fontId="6" fillId="0" borderId="0">
      <alignment vertical="center" wrapText="1"/>
    </xf>
    <xf numFmtId="0" fontId="6" fillId="0" borderId="0">
      <alignment textRotation="90"/>
    </xf>
    <xf numFmtId="0" fontId="6" fillId="0" borderId="0"/>
    <xf numFmtId="0" fontId="77" fillId="0" borderId="0"/>
    <xf numFmtId="0" fontId="6" fillId="0" borderId="0">
      <alignment vertical="center" wrapText="1"/>
    </xf>
    <xf numFmtId="0" fontId="84" fillId="0" borderId="0"/>
    <xf numFmtId="0" fontId="6" fillId="0" borderId="0"/>
    <xf numFmtId="0" fontId="6" fillId="0" borderId="0"/>
    <xf numFmtId="0" fontId="4" fillId="0" borderId="0"/>
    <xf numFmtId="0" fontId="6" fillId="0" borderId="0">
      <alignment vertical="center" wrapText="1"/>
    </xf>
    <xf numFmtId="0" fontId="43" fillId="0" borderId="0"/>
    <xf numFmtId="0" fontId="11" fillId="0" borderId="0"/>
    <xf numFmtId="0" fontId="6" fillId="0" borderId="0"/>
    <xf numFmtId="0" fontId="4" fillId="0" borderId="0"/>
    <xf numFmtId="0" fontId="42" fillId="0" borderId="0"/>
    <xf numFmtId="0" fontId="25" fillId="0" borderId="0"/>
    <xf numFmtId="0" fontId="4" fillId="0" borderId="0"/>
    <xf numFmtId="0" fontId="71" fillId="0" borderId="0"/>
    <xf numFmtId="0" fontId="4" fillId="0" borderId="0"/>
    <xf numFmtId="0" fontId="79" fillId="0" borderId="0"/>
    <xf numFmtId="0" fontId="78" fillId="0" borderId="0"/>
    <xf numFmtId="0" fontId="6" fillId="0" borderId="0">
      <alignment vertical="center" wrapText="1"/>
    </xf>
    <xf numFmtId="0" fontId="6" fillId="15" borderId="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85" fillId="0" borderId="0"/>
    <xf numFmtId="0" fontId="3" fillId="0" borderId="0"/>
    <xf numFmtId="0" fontId="85" fillId="0" borderId="0"/>
    <xf numFmtId="0" fontId="10" fillId="0" borderId="0"/>
    <xf numFmtId="0" fontId="10" fillId="0" borderId="0"/>
    <xf numFmtId="0" fontId="42" fillId="0" borderId="0">
      <alignment vertical="center"/>
    </xf>
    <xf numFmtId="0" fontId="78" fillId="0" borderId="0"/>
    <xf numFmtId="0" fontId="6" fillId="0" borderId="0"/>
    <xf numFmtId="0" fontId="6" fillId="0" borderId="0"/>
    <xf numFmtId="0" fontId="84" fillId="0" borderId="0"/>
    <xf numFmtId="0" fontId="6" fillId="0" borderId="0"/>
    <xf numFmtId="0" fontId="30" fillId="71" borderId="5" applyNumberFormat="0" applyAlignment="0" applyProtection="0"/>
    <xf numFmtId="9" fontId="6" fillId="0" borderId="0" applyFill="0" applyBorder="0" applyAlignment="0" applyProtection="0"/>
    <xf numFmtId="0" fontId="6" fillId="72" borderId="4" applyNumberFormat="0" applyAlignment="0" applyProtection="0"/>
    <xf numFmtId="9" fontId="77" fillId="0" borderId="0" applyFont="0" applyFill="0" applyBorder="0" applyAlignment="0" applyProtection="0"/>
    <xf numFmtId="0" fontId="32" fillId="54" borderId="0" applyNumberFormat="0" applyBorder="0" applyAlignment="0" applyProtection="0"/>
    <xf numFmtId="0" fontId="6" fillId="0" borderId="0"/>
    <xf numFmtId="0" fontId="74" fillId="0" borderId="0"/>
    <xf numFmtId="0" fontId="6" fillId="0" borderId="0"/>
    <xf numFmtId="0" fontId="81" fillId="0" borderId="0"/>
    <xf numFmtId="0" fontId="6" fillId="0" borderId="0"/>
    <xf numFmtId="0" fontId="4" fillId="0" borderId="0"/>
    <xf numFmtId="0" fontId="6" fillId="0" borderId="0"/>
    <xf numFmtId="0" fontId="11" fillId="0" borderId="0"/>
    <xf numFmtId="0" fontId="80" fillId="0" borderId="0"/>
    <xf numFmtId="0" fontId="11" fillId="0" borderId="0"/>
    <xf numFmtId="0" fontId="10" fillId="0" borderId="0"/>
    <xf numFmtId="166" fontId="6" fillId="0" borderId="0" applyFont="0" applyFill="0" applyBorder="0" applyAlignment="0" applyProtection="0"/>
    <xf numFmtId="0" fontId="6" fillId="0" borderId="0"/>
    <xf numFmtId="0" fontId="7" fillId="0" borderId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27" borderId="0" applyNumberFormat="0" applyBorder="0" applyAlignment="0" applyProtection="0"/>
    <xf numFmtId="0" fontId="15" fillId="38" borderId="0" applyNumberFormat="0" applyBorder="0" applyAlignment="0" applyProtection="0"/>
    <xf numFmtId="0" fontId="15" fillId="13" borderId="0" applyNumberFormat="0" applyBorder="0" applyAlignment="0" applyProtection="0"/>
    <xf numFmtId="0" fontId="15" fillId="26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9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32" fillId="7" borderId="0" applyNumberFormat="0" applyBorder="0" applyAlignment="0" applyProtection="0"/>
    <xf numFmtId="0" fontId="16" fillId="28" borderId="1" applyNumberFormat="0" applyAlignment="0" applyProtection="0"/>
    <xf numFmtId="0" fontId="30" fillId="46" borderId="5" applyNumberFormat="0" applyAlignment="0" applyProtection="0"/>
    <xf numFmtId="0" fontId="2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0" borderId="9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9" fillId="11" borderId="1" applyNumberFormat="0" applyAlignment="0" applyProtection="0"/>
    <xf numFmtId="0" fontId="31" fillId="0" borderId="6" applyNumberFormat="0" applyFill="0" applyAlignment="0" applyProtection="0"/>
    <xf numFmtId="0" fontId="23" fillId="29" borderId="0" applyNumberFormat="0" applyBorder="0" applyAlignment="0" applyProtection="0"/>
    <xf numFmtId="0" fontId="11" fillId="15" borderId="4" applyNumberFormat="0" applyFont="0" applyAlignment="0" applyProtection="0"/>
    <xf numFmtId="0" fontId="20" fillId="28" borderId="2" applyNumberFormat="0" applyAlignment="0" applyProtection="0"/>
    <xf numFmtId="0" fontId="27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7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71" fillId="0" borderId="0"/>
  </cellStyleXfs>
  <cellXfs count="107">
    <xf numFmtId="0" fontId="0" fillId="0" borderId="0" xfId="0"/>
    <xf numFmtId="2" fontId="6" fillId="0" borderId="17" xfId="0" applyNumberFormat="1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6" fillId="0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2" fontId="6" fillId="0" borderId="17" xfId="306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0" xfId="0" applyFont="1" applyFill="1"/>
    <xf numFmtId="3" fontId="6" fillId="0" borderId="17" xfId="0" applyNumberFormat="1" applyFont="1" applyFill="1" applyBorder="1" applyAlignment="1">
      <alignment horizontal="center" vertical="center"/>
    </xf>
    <xf numFmtId="2" fontId="6" fillId="50" borderId="17" xfId="0" applyNumberFormat="1" applyFont="1" applyFill="1" applyBorder="1" applyAlignment="1">
      <alignment horizontal="center" vertical="center" textRotation="90" wrapText="1"/>
    </xf>
    <xf numFmtId="1" fontId="6" fillId="50" borderId="17" xfId="0" applyNumberFormat="1" applyFont="1" applyFill="1" applyBorder="1" applyAlignment="1">
      <alignment horizontal="center" vertical="center" textRotation="90" wrapText="1"/>
    </xf>
    <xf numFmtId="2" fontId="6" fillId="50" borderId="22" xfId="0" applyNumberFormat="1" applyFont="1" applyFill="1" applyBorder="1" applyAlignment="1">
      <alignment horizontal="center" vertical="center" textRotation="90" wrapText="1"/>
    </xf>
    <xf numFmtId="2" fontId="6" fillId="50" borderId="21" xfId="0" applyNumberFormat="1" applyFont="1" applyFill="1" applyBorder="1" applyAlignment="1">
      <alignment horizontal="center" vertical="center" textRotation="90" wrapText="1"/>
    </xf>
    <xf numFmtId="1" fontId="6" fillId="50" borderId="23" xfId="0" applyNumberFormat="1" applyFont="1" applyFill="1" applyBorder="1" applyAlignment="1">
      <alignment horizontal="center" vertical="center" wrapText="1"/>
    </xf>
    <xf numFmtId="1" fontId="6" fillId="50" borderId="24" xfId="0" applyNumberFormat="1" applyFont="1" applyFill="1" applyBorder="1" applyAlignment="1">
      <alignment horizontal="center" vertical="center" wrapText="1"/>
    </xf>
    <xf numFmtId="1" fontId="6" fillId="50" borderId="25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/>
    <xf numFmtId="2" fontId="6" fillId="0" borderId="2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" fontId="6" fillId="50" borderId="36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/>
    <xf numFmtId="0" fontId="89" fillId="0" borderId="0" xfId="307" applyFont="1" applyFill="1" applyBorder="1" applyAlignment="1">
      <alignment horizontal="left" vertical="center"/>
    </xf>
    <xf numFmtId="0" fontId="89" fillId="0" borderId="0" xfId="307" applyFont="1" applyFill="1" applyBorder="1" applyAlignment="1">
      <alignment horizontal="right" vertical="center"/>
    </xf>
    <xf numFmtId="0" fontId="89" fillId="0" borderId="0" xfId="307" applyFont="1" applyFill="1" applyAlignment="1">
      <alignment horizontal="right" vertical="center"/>
    </xf>
    <xf numFmtId="0" fontId="91" fillId="0" borderId="0" xfId="307" applyFont="1" applyFill="1" applyBorder="1" applyAlignment="1">
      <alignment vertical="center"/>
    </xf>
    <xf numFmtId="0" fontId="91" fillId="0" borderId="0" xfId="307" applyFont="1" applyFill="1" applyBorder="1" applyAlignment="1"/>
    <xf numFmtId="0" fontId="88" fillId="0" borderId="0" xfId="307" applyFont="1" applyFill="1" applyBorder="1" applyAlignment="1"/>
    <xf numFmtId="0" fontId="88" fillId="0" borderId="0" xfId="307" applyFont="1" applyFill="1" applyBorder="1" applyAlignment="1">
      <alignment horizontal="left"/>
    </xf>
    <xf numFmtId="0" fontId="89" fillId="0" borderId="0" xfId="307" applyFont="1" applyFill="1" applyBorder="1" applyAlignment="1">
      <alignment horizontal="center" vertical="center" wrapText="1"/>
    </xf>
    <xf numFmtId="0" fontId="92" fillId="0" borderId="0" xfId="307" applyFont="1" applyFill="1" applyBorder="1" applyAlignment="1">
      <alignment horizontal="center" vertical="center" wrapText="1"/>
    </xf>
    <xf numFmtId="0" fontId="88" fillId="0" borderId="0" xfId="307" applyFont="1" applyFill="1" applyBorder="1" applyAlignment="1">
      <alignment vertical="center"/>
    </xf>
    <xf numFmtId="0" fontId="89" fillId="0" borderId="0" xfId="307" applyFont="1" applyFill="1" applyAlignment="1">
      <alignment vertical="center"/>
    </xf>
    <xf numFmtId="0" fontId="6" fillId="0" borderId="0" xfId="0" applyFont="1"/>
    <xf numFmtId="0" fontId="88" fillId="0" borderId="0" xfId="0" applyFont="1"/>
    <xf numFmtId="0" fontId="75" fillId="0" borderId="29" xfId="0" applyFont="1" applyBorder="1"/>
    <xf numFmtId="0" fontId="75" fillId="0" borderId="0" xfId="0" applyFont="1"/>
    <xf numFmtId="0" fontId="7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75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75" fillId="0" borderId="0" xfId="0" applyFont="1" applyAlignment="1">
      <alignment wrapText="1"/>
    </xf>
    <xf numFmtId="0" fontId="88" fillId="0" borderId="0" xfId="0" applyFont="1" applyFill="1"/>
    <xf numFmtId="2" fontId="6" fillId="50" borderId="32" xfId="0" applyNumberFormat="1" applyFont="1" applyFill="1" applyBorder="1" applyAlignment="1">
      <alignment horizontal="center" vertical="center" wrapText="1"/>
    </xf>
    <xf numFmtId="2" fontId="6" fillId="50" borderId="33" xfId="0" applyNumberFormat="1" applyFont="1" applyFill="1" applyBorder="1" applyAlignment="1">
      <alignment horizontal="center" vertical="center" wrapText="1"/>
    </xf>
    <xf numFmtId="2" fontId="6" fillId="50" borderId="34" xfId="0" applyNumberFormat="1" applyFont="1" applyFill="1" applyBorder="1" applyAlignment="1">
      <alignment horizontal="center" vertical="center" wrapText="1"/>
    </xf>
    <xf numFmtId="2" fontId="6" fillId="50" borderId="35" xfId="0" applyNumberFormat="1" applyFont="1" applyFill="1" applyBorder="1" applyAlignment="1">
      <alignment horizontal="center" vertical="center" wrapText="1"/>
    </xf>
    <xf numFmtId="0" fontId="86" fillId="50" borderId="39" xfId="307" applyFont="1" applyFill="1" applyBorder="1" applyAlignment="1">
      <alignment horizontal="center" vertical="center"/>
    </xf>
    <xf numFmtId="0" fontId="86" fillId="50" borderId="19" xfId="307" applyFont="1" applyFill="1" applyBorder="1" applyAlignment="1">
      <alignment horizontal="center" vertical="center"/>
    </xf>
    <xf numFmtId="0" fontId="86" fillId="50" borderId="39" xfId="307" applyFont="1" applyFill="1" applyBorder="1" applyAlignment="1">
      <alignment horizontal="center" vertical="center" wrapText="1"/>
    </xf>
    <xf numFmtId="0" fontId="86" fillId="50" borderId="19" xfId="307" applyFont="1" applyFill="1" applyBorder="1" applyAlignment="1">
      <alignment horizontal="center" vertical="center" wrapText="1"/>
    </xf>
    <xf numFmtId="0" fontId="87" fillId="0" borderId="0" xfId="308" applyFont="1" applyBorder="1" applyAlignment="1">
      <alignment horizontal="center" vertical="center"/>
    </xf>
    <xf numFmtId="0" fontId="90" fillId="0" borderId="0" xfId="307" applyNumberFormat="1" applyFont="1" applyFill="1" applyBorder="1" applyAlignment="1">
      <alignment horizontal="center" vertical="center" wrapText="1"/>
    </xf>
    <xf numFmtId="0" fontId="5" fillId="0" borderId="0" xfId="346" applyFont="1" applyFill="1" applyBorder="1" applyAlignment="1">
      <alignment horizontal="center" vertical="center" wrapText="1"/>
    </xf>
    <xf numFmtId="2" fontId="89" fillId="0" borderId="0" xfId="307" applyNumberFormat="1" applyFont="1" applyFill="1" applyBorder="1" applyAlignment="1">
      <alignment horizontal="center" vertical="center" wrapText="1"/>
    </xf>
    <xf numFmtId="0" fontId="89" fillId="0" borderId="0" xfId="307" applyFont="1" applyFill="1" applyBorder="1" applyAlignment="1">
      <alignment horizontal="center" vertical="center" wrapText="1"/>
    </xf>
    <xf numFmtId="0" fontId="86" fillId="50" borderId="38" xfId="307" applyFont="1" applyFill="1" applyBorder="1" applyAlignment="1">
      <alignment horizontal="center" vertical="center" wrapText="1"/>
    </xf>
    <xf numFmtId="0" fontId="86" fillId="50" borderId="40" xfId="307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right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28" xfId="0" applyFont="1" applyBorder="1" applyAlignment="1">
      <alignment horizontal="right" vertical="center" wrapText="1"/>
    </xf>
    <xf numFmtId="0" fontId="94" fillId="0" borderId="0" xfId="0" applyFont="1" applyFill="1"/>
    <xf numFmtId="0" fontId="94" fillId="0" borderId="0" xfId="0" applyFont="1"/>
    <xf numFmtId="0" fontId="82" fillId="0" borderId="0" xfId="0" applyFont="1" applyFill="1"/>
    <xf numFmtId="0" fontId="82" fillId="0" borderId="0" xfId="0" applyFont="1"/>
    <xf numFmtId="0" fontId="94" fillId="0" borderId="17" xfId="0" applyFont="1" applyBorder="1" applyAlignment="1">
      <alignment horizontal="center" vertical="center" wrapText="1"/>
    </xf>
    <xf numFmtId="0" fontId="95" fillId="74" borderId="18" xfId="0" applyFont="1" applyFill="1" applyBorder="1" applyAlignment="1">
      <alignment horizontal="center" vertical="center" wrapText="1"/>
    </xf>
    <xf numFmtId="0" fontId="96" fillId="74" borderId="20" xfId="0" applyFont="1" applyFill="1" applyBorder="1" applyAlignment="1">
      <alignment horizontal="center" vertical="center" wrapText="1"/>
    </xf>
    <xf numFmtId="0" fontId="93" fillId="50" borderId="17" xfId="0" applyFont="1" applyFill="1" applyBorder="1" applyAlignment="1">
      <alignment vertical="center" wrapText="1"/>
    </xf>
    <xf numFmtId="0" fontId="97" fillId="50" borderId="17" xfId="0" applyFont="1" applyFill="1" applyBorder="1" applyAlignment="1">
      <alignment horizontal="center" vertical="center" wrapText="1"/>
    </xf>
    <xf numFmtId="2" fontId="97" fillId="50" borderId="17" xfId="0" applyNumberFormat="1" applyFont="1" applyFill="1" applyBorder="1" applyAlignment="1">
      <alignment horizontal="center" vertical="center" wrapText="1"/>
    </xf>
    <xf numFmtId="0" fontId="94" fillId="49" borderId="0" xfId="0" applyFont="1" applyFill="1"/>
    <xf numFmtId="0" fontId="97" fillId="0" borderId="17" xfId="0" applyFont="1" applyBorder="1" applyAlignment="1">
      <alignment vertical="center" wrapText="1"/>
    </xf>
    <xf numFmtId="0" fontId="97" fillId="0" borderId="17" xfId="0" applyFont="1" applyBorder="1" applyAlignment="1">
      <alignment horizontal="center" vertical="center" wrapText="1"/>
    </xf>
    <xf numFmtId="2" fontId="97" fillId="49" borderId="17" xfId="0" applyNumberFormat="1" applyFont="1" applyFill="1" applyBorder="1" applyAlignment="1">
      <alignment horizontal="center" vertical="center" wrapText="1"/>
    </xf>
    <xf numFmtId="0" fontId="97" fillId="49" borderId="17" xfId="0" applyFont="1" applyFill="1" applyBorder="1" applyAlignment="1">
      <alignment vertical="center" wrapText="1"/>
    </xf>
    <xf numFmtId="0" fontId="97" fillId="0" borderId="17" xfId="0" applyFont="1" applyBorder="1" applyAlignment="1">
      <alignment horizontal="justify" vertical="center" wrapText="1"/>
    </xf>
    <xf numFmtId="2" fontId="94" fillId="49" borderId="17" xfId="0" applyNumberFormat="1" applyFont="1" applyFill="1" applyBorder="1" applyAlignment="1">
      <alignment horizontal="center" vertical="center" wrapText="1"/>
    </xf>
    <xf numFmtId="4" fontId="94" fillId="0" borderId="17" xfId="0" applyNumberFormat="1" applyFont="1" applyBorder="1" applyAlignment="1">
      <alignment horizontal="center" vertical="center" wrapText="1"/>
    </xf>
    <xf numFmtId="0" fontId="94" fillId="49" borderId="17" xfId="0" applyFont="1" applyFill="1" applyBorder="1" applyAlignment="1">
      <alignment horizontal="justify" vertical="center" wrapText="1"/>
    </xf>
    <xf numFmtId="0" fontId="94" fillId="49" borderId="17" xfId="0" applyFont="1" applyFill="1" applyBorder="1" applyAlignment="1">
      <alignment horizontal="center" vertical="center" wrapText="1"/>
    </xf>
    <xf numFmtId="0" fontId="94" fillId="49" borderId="17" xfId="347" applyFont="1" applyFill="1" applyBorder="1" applyAlignment="1">
      <alignment horizontal="justify" vertical="center" wrapText="1"/>
    </xf>
    <xf numFmtId="0" fontId="94" fillId="49" borderId="17" xfId="347" applyFont="1" applyFill="1" applyBorder="1" applyAlignment="1">
      <alignment horizontal="center" vertical="center" wrapText="1"/>
    </xf>
    <xf numFmtId="0" fontId="97" fillId="49" borderId="17" xfId="0" applyFont="1" applyFill="1" applyBorder="1" applyAlignment="1">
      <alignment horizontal="justify" vertical="center" wrapText="1"/>
    </xf>
    <xf numFmtId="2" fontId="97" fillId="49" borderId="17" xfId="0" applyNumberFormat="1" applyFont="1" applyFill="1" applyBorder="1" applyAlignment="1">
      <alignment horizontal="justify" vertical="center" wrapText="1"/>
    </xf>
    <xf numFmtId="0" fontId="97" fillId="49" borderId="17" xfId="0" applyFont="1" applyFill="1" applyBorder="1" applyAlignment="1">
      <alignment horizontal="center" vertical="center" wrapText="1"/>
    </xf>
    <xf numFmtId="0" fontId="94" fillId="0" borderId="17" xfId="0" applyFont="1" applyBorder="1" applyAlignment="1">
      <alignment horizontal="justify" vertical="center" wrapText="1"/>
    </xf>
    <xf numFmtId="0" fontId="93" fillId="50" borderId="17" xfId="0" applyFont="1" applyFill="1" applyBorder="1" applyAlignment="1">
      <alignment horizontal="center" vertical="center" wrapText="1"/>
    </xf>
    <xf numFmtId="2" fontId="93" fillId="50" borderId="17" xfId="0" applyNumberFormat="1" applyFont="1" applyFill="1" applyBorder="1" applyAlignment="1">
      <alignment horizontal="center" vertical="center" wrapText="1"/>
    </xf>
    <xf numFmtId="0" fontId="98" fillId="0" borderId="0" xfId="307" applyFont="1" applyAlignment="1">
      <alignment horizontal="center" vertical="center" wrapText="1"/>
    </xf>
    <xf numFmtId="0" fontId="99" fillId="50" borderId="38" xfId="307" applyFont="1" applyFill="1" applyBorder="1" applyAlignment="1">
      <alignment horizontal="center" vertical="center" wrapText="1"/>
    </xf>
    <xf numFmtId="0" fontId="99" fillId="50" borderId="39" xfId="307" applyFont="1" applyFill="1" applyBorder="1" applyAlignment="1">
      <alignment horizontal="center" vertical="center"/>
    </xf>
    <xf numFmtId="0" fontId="99" fillId="50" borderId="39" xfId="307" applyFont="1" applyFill="1" applyBorder="1" applyAlignment="1">
      <alignment horizontal="center" vertical="center" wrapText="1"/>
    </xf>
    <xf numFmtId="0" fontId="99" fillId="50" borderId="40" xfId="307" applyFont="1" applyFill="1" applyBorder="1" applyAlignment="1">
      <alignment horizontal="center" vertical="center" wrapText="1"/>
    </xf>
    <xf numFmtId="0" fontId="99" fillId="50" borderId="19" xfId="307" applyFont="1" applyFill="1" applyBorder="1" applyAlignment="1">
      <alignment horizontal="center" vertical="center"/>
    </xf>
    <xf numFmtId="0" fontId="99" fillId="50" borderId="19" xfId="307" applyFont="1" applyFill="1" applyBorder="1" applyAlignment="1">
      <alignment horizontal="center" vertical="center" wrapText="1"/>
    </xf>
    <xf numFmtId="1" fontId="82" fillId="50" borderId="36" xfId="0" applyNumberFormat="1" applyFont="1" applyFill="1" applyBorder="1" applyAlignment="1">
      <alignment horizontal="center" vertical="center" wrapText="1"/>
    </xf>
    <xf numFmtId="1" fontId="82" fillId="50" borderId="23" xfId="0" applyNumberFormat="1" applyFont="1" applyFill="1" applyBorder="1" applyAlignment="1">
      <alignment horizontal="center" vertical="center" wrapText="1"/>
    </xf>
  </cellXfs>
  <cellStyles count="623">
    <cellStyle name="_DARBU-DAUDZUMI" xfId="571"/>
    <cellStyle name="_DARBU-DAUDZUMI 2" xfId="570"/>
    <cellStyle name="_DARBU-DAUDZ-VALKAS-TERB" xfId="580"/>
    <cellStyle name="1. izcēlums" xfId="1"/>
    <cellStyle name="1. izcēlums 2" xfId="2"/>
    <cellStyle name="1. izcēlums 3" xfId="3"/>
    <cellStyle name="1. izcēlums 4" xfId="4"/>
    <cellStyle name="1. izcēlums 5" xfId="421"/>
    <cellStyle name="2. izcēlums" xfId="5"/>
    <cellStyle name="2. izcēlums 2" xfId="6"/>
    <cellStyle name="2. izcēlums 3" xfId="7"/>
    <cellStyle name="2. izcēlums 4" xfId="8"/>
    <cellStyle name="2. izcēlums 5" xfId="422"/>
    <cellStyle name="20% - Accent1" xfId="423"/>
    <cellStyle name="20% - Accent1 2" xfId="581"/>
    <cellStyle name="20% - Accent2" xfId="424"/>
    <cellStyle name="20% - Accent2 2" xfId="582"/>
    <cellStyle name="20% - Accent3" xfId="425"/>
    <cellStyle name="20% - Accent3 2" xfId="583"/>
    <cellStyle name="20% - Accent4" xfId="426"/>
    <cellStyle name="20% - Accent4 2" xfId="584"/>
    <cellStyle name="20% - Accent5" xfId="427"/>
    <cellStyle name="20% - Accent5 2" xfId="585"/>
    <cellStyle name="20% - Accent6" xfId="428"/>
    <cellStyle name="20% - Accent6 2" xfId="586"/>
    <cellStyle name="20% - Izcēlums1" xfId="9"/>
    <cellStyle name="20% - Izcēlums2" xfId="10"/>
    <cellStyle name="20% - Izcēlums3" xfId="11"/>
    <cellStyle name="20% - Izcēlums4" xfId="12"/>
    <cellStyle name="20% - Izcēlums5" xfId="13"/>
    <cellStyle name="20% - Izcēlums6" xfId="14"/>
    <cellStyle name="20% - Акцент1" xfId="15"/>
    <cellStyle name="20% — акцент1" xfId="16"/>
    <cellStyle name="20% - Акцент1_DOP" xfId="17"/>
    <cellStyle name="20% - Акцент2" xfId="18"/>
    <cellStyle name="20% — акцент2" xfId="19"/>
    <cellStyle name="20% - Акцент2_DOP" xfId="20"/>
    <cellStyle name="20% - Акцент3" xfId="21"/>
    <cellStyle name="20% — акцент3" xfId="22"/>
    <cellStyle name="20% - Акцент3_DOP" xfId="23"/>
    <cellStyle name="20% - Акцент4" xfId="24"/>
    <cellStyle name="20% — акцент4" xfId="25"/>
    <cellStyle name="20% - Акцент4_DOP" xfId="26"/>
    <cellStyle name="20% - Акцент5" xfId="27"/>
    <cellStyle name="20% — акцент5" xfId="28"/>
    <cellStyle name="20% - Акцент5_DOP" xfId="29"/>
    <cellStyle name="20% - Акцент6" xfId="30"/>
    <cellStyle name="20% — акцент6" xfId="31"/>
    <cellStyle name="20% - Акцент6_DOP" xfId="32"/>
    <cellStyle name="20% no 1. izcēluma" xfId="33"/>
    <cellStyle name="20% no 1. izcēluma 2" xfId="34"/>
    <cellStyle name="20% no 1. izcēluma 3" xfId="35"/>
    <cellStyle name="20% no 1. izcēluma 4" xfId="36"/>
    <cellStyle name="20% no 1. izcēluma 5" xfId="429"/>
    <cellStyle name="20% no 2. izcēluma" xfId="37"/>
    <cellStyle name="20% no 2. izcēluma 2" xfId="38"/>
    <cellStyle name="20% no 2. izcēluma 3" xfId="39"/>
    <cellStyle name="20% no 2. izcēluma 4" xfId="40"/>
    <cellStyle name="20% no 2. izcēluma 5" xfId="430"/>
    <cellStyle name="20% no 3. izcēluma" xfId="41"/>
    <cellStyle name="20% no 3. izcēluma 2" xfId="42"/>
    <cellStyle name="20% no 3. izcēluma 3" xfId="43"/>
    <cellStyle name="20% no 3. izcēluma 4" xfId="44"/>
    <cellStyle name="20% no 3. izcēluma 5" xfId="431"/>
    <cellStyle name="20% no 4. izcēluma" xfId="45"/>
    <cellStyle name="20% no 4. izcēluma 2" xfId="46"/>
    <cellStyle name="20% no 4. izcēluma 3" xfId="47"/>
    <cellStyle name="20% no 4. izcēluma 4" xfId="48"/>
    <cellStyle name="20% no 4. izcēluma 5" xfId="432"/>
    <cellStyle name="20% no 5. izcēluma" xfId="49"/>
    <cellStyle name="20% no 5. izcēluma 2" xfId="50"/>
    <cellStyle name="20% no 5. izcēluma 3" xfId="51"/>
    <cellStyle name="20% no 5. izcēluma 4" xfId="52"/>
    <cellStyle name="20% no 5. izcēluma 5" xfId="433"/>
    <cellStyle name="20% no 6. izcēluma" xfId="53"/>
    <cellStyle name="20% no 6. izcēluma 2" xfId="54"/>
    <cellStyle name="20% no 6. izcēluma 3" xfId="55"/>
    <cellStyle name="20% no 6. izcēluma 4" xfId="56"/>
    <cellStyle name="20% no 6. izcēluma 5" xfId="434"/>
    <cellStyle name="3. izcēlums " xfId="57"/>
    <cellStyle name="3. izcēlums  2" xfId="58"/>
    <cellStyle name="3. izcēlums  3" xfId="59"/>
    <cellStyle name="3. izcēlums  4" xfId="60"/>
    <cellStyle name="3. izcēlums  5" xfId="435"/>
    <cellStyle name="4. izcēlums" xfId="61"/>
    <cellStyle name="4. izcēlums 2" xfId="62"/>
    <cellStyle name="4. izcēlums 3" xfId="63"/>
    <cellStyle name="4. izcēlums 4" xfId="64"/>
    <cellStyle name="4. izcēlums 5" xfId="436"/>
    <cellStyle name="40% - Accent1" xfId="437"/>
    <cellStyle name="40% - Accent1 2" xfId="587"/>
    <cellStyle name="40% - Accent2" xfId="438"/>
    <cellStyle name="40% - Accent2 2" xfId="588"/>
    <cellStyle name="40% - Accent3" xfId="439"/>
    <cellStyle name="40% - Accent3 2" xfId="589"/>
    <cellStyle name="40% - Accent4" xfId="440"/>
    <cellStyle name="40% - Accent4 2" xfId="590"/>
    <cellStyle name="40% - Accent5" xfId="441"/>
    <cellStyle name="40% - Accent5 2" xfId="591"/>
    <cellStyle name="40% - Accent6" xfId="442"/>
    <cellStyle name="40% - Accent6 2" xfId="592"/>
    <cellStyle name="40% - Izcēlums1" xfId="65"/>
    <cellStyle name="40% - Izcēlums2" xfId="66"/>
    <cellStyle name="40% - Izcēlums3" xfId="67"/>
    <cellStyle name="40% - Izcēlums4" xfId="68"/>
    <cellStyle name="40% - Izcēlums5" xfId="69"/>
    <cellStyle name="40% - Izcēlums6" xfId="70"/>
    <cellStyle name="40% - Акцент1" xfId="71"/>
    <cellStyle name="40% — акцент1" xfId="72"/>
    <cellStyle name="40% - Акцент1_DOP" xfId="73"/>
    <cellStyle name="40% - Акцент2" xfId="74"/>
    <cellStyle name="40% — акцент2" xfId="75"/>
    <cellStyle name="40% - Акцент2_DOP" xfId="76"/>
    <cellStyle name="40% - Акцент3" xfId="77"/>
    <cellStyle name="40% — акцент3" xfId="78"/>
    <cellStyle name="40% - Акцент3_DOP" xfId="79"/>
    <cellStyle name="40% - Акцент4" xfId="80"/>
    <cellStyle name="40% — акцент4" xfId="81"/>
    <cellStyle name="40% - Акцент4_DOP" xfId="82"/>
    <cellStyle name="40% - Акцент5" xfId="83"/>
    <cellStyle name="40% — акцент5" xfId="84"/>
    <cellStyle name="40% - Акцент5_DOP" xfId="85"/>
    <cellStyle name="40% - Акцент6" xfId="86"/>
    <cellStyle name="40% — акцент6" xfId="87"/>
    <cellStyle name="40% - Акцент6_DOP" xfId="88"/>
    <cellStyle name="40% no 1. izcēluma" xfId="89"/>
    <cellStyle name="40% no 1. izcēluma 2" xfId="90"/>
    <cellStyle name="40% no 1. izcēluma 3" xfId="91"/>
    <cellStyle name="40% no 1. izcēluma 4" xfId="92"/>
    <cellStyle name="40% no 1. izcēluma 5" xfId="443"/>
    <cellStyle name="40% no 2. izcēluma" xfId="93"/>
    <cellStyle name="40% no 2. izcēluma 2" xfId="94"/>
    <cellStyle name="40% no 2. izcēluma 3" xfId="95"/>
    <cellStyle name="40% no 2. izcēluma 4" xfId="96"/>
    <cellStyle name="40% no 2. izcēluma 5" xfId="444"/>
    <cellStyle name="40% no 3. izcēluma" xfId="97"/>
    <cellStyle name="40% no 3. izcēluma 2" xfId="98"/>
    <cellStyle name="40% no 3. izcēluma 3" xfId="99"/>
    <cellStyle name="40% no 3. izcēluma 4" xfId="100"/>
    <cellStyle name="40% no 3. izcēluma 5" xfId="445"/>
    <cellStyle name="40% no 4. izcēluma" xfId="101"/>
    <cellStyle name="40% no 4. izcēluma 2" xfId="102"/>
    <cellStyle name="40% no 4. izcēluma 3" xfId="103"/>
    <cellStyle name="40% no 4. izcēluma 4" xfId="104"/>
    <cellStyle name="40% no 4. izcēluma 5" xfId="446"/>
    <cellStyle name="40% no 5. izcēluma" xfId="105"/>
    <cellStyle name="40% no 5. izcēluma 2" xfId="106"/>
    <cellStyle name="40% no 5. izcēluma 3" xfId="107"/>
    <cellStyle name="40% no 5. izcēluma 4" xfId="108"/>
    <cellStyle name="40% no 5. izcēluma 5" xfId="447"/>
    <cellStyle name="40% no 6. izcēluma" xfId="109"/>
    <cellStyle name="40% no 6. izcēluma 2" xfId="110"/>
    <cellStyle name="40% no 6. izcēluma 3" xfId="111"/>
    <cellStyle name="40% no 6. izcēluma 4" xfId="112"/>
    <cellStyle name="40% no 6. izcēluma 5" xfId="448"/>
    <cellStyle name="5. izcēlums" xfId="113"/>
    <cellStyle name="5. izcēlums 2" xfId="114"/>
    <cellStyle name="5. izcēlums 3" xfId="115"/>
    <cellStyle name="5. izcēlums 4" xfId="116"/>
    <cellStyle name="5. izcēlums 5" xfId="449"/>
    <cellStyle name="6. izcēlums" xfId="117"/>
    <cellStyle name="6. izcēlums 2" xfId="118"/>
    <cellStyle name="6. izcēlums 3" xfId="119"/>
    <cellStyle name="6. izcēlums 4" xfId="120"/>
    <cellStyle name="6. izcēlums 5" xfId="450"/>
    <cellStyle name="60% - Accent1" xfId="451"/>
    <cellStyle name="60% - Accent1 2" xfId="593"/>
    <cellStyle name="60% - Accent2" xfId="452"/>
    <cellStyle name="60% - Accent2 2" xfId="594"/>
    <cellStyle name="60% - Accent3" xfId="453"/>
    <cellStyle name="60% - Accent3 2" xfId="595"/>
    <cellStyle name="60% - Accent4" xfId="454"/>
    <cellStyle name="60% - Accent4 2" xfId="596"/>
    <cellStyle name="60% - Accent5" xfId="455"/>
    <cellStyle name="60% - Accent5 2" xfId="597"/>
    <cellStyle name="60% - Accent6" xfId="456"/>
    <cellStyle name="60% - Accent6 2" xfId="598"/>
    <cellStyle name="60% - Izcēlums1" xfId="121"/>
    <cellStyle name="60% - Izcēlums2" xfId="122"/>
    <cellStyle name="60% - Izcēlums3" xfId="123"/>
    <cellStyle name="60% - Izcēlums4" xfId="124"/>
    <cellStyle name="60% - Izcēlums5" xfId="125"/>
    <cellStyle name="60% - Izcēlums6" xfId="126"/>
    <cellStyle name="60% - Акцент1" xfId="127"/>
    <cellStyle name="60% — акцент1" xfId="128"/>
    <cellStyle name="60% - Акцент1_DOP" xfId="129"/>
    <cellStyle name="60% - Акцент2" xfId="130"/>
    <cellStyle name="60% — акцент2" xfId="131"/>
    <cellStyle name="60% - Акцент2_DOP" xfId="132"/>
    <cellStyle name="60% - Акцент3" xfId="133"/>
    <cellStyle name="60% — акцент3" xfId="134"/>
    <cellStyle name="60% - Акцент3_DOP" xfId="135"/>
    <cellStyle name="60% - Акцент4" xfId="136"/>
    <cellStyle name="60% — акцент4" xfId="137"/>
    <cellStyle name="60% - Акцент4_DOP" xfId="138"/>
    <cellStyle name="60% - Акцент5" xfId="139"/>
    <cellStyle name="60% — акцент5" xfId="140"/>
    <cellStyle name="60% - Акцент5_DOP" xfId="141"/>
    <cellStyle name="60% - Акцент6" xfId="142"/>
    <cellStyle name="60% — акцент6" xfId="143"/>
    <cellStyle name="60% - Акцент6_DOP" xfId="144"/>
    <cellStyle name="60% no 1. izcēluma" xfId="145"/>
    <cellStyle name="60% no 1. izcēluma 2" xfId="146"/>
    <cellStyle name="60% no 1. izcēluma 3" xfId="147"/>
    <cellStyle name="60% no 1. izcēluma 4" xfId="148"/>
    <cellStyle name="60% no 1. izcēluma 5" xfId="457"/>
    <cellStyle name="60% no 2. izcēluma" xfId="149"/>
    <cellStyle name="60% no 2. izcēluma 2" xfId="150"/>
    <cellStyle name="60% no 2. izcēluma 3" xfId="151"/>
    <cellStyle name="60% no 2. izcēluma 4" xfId="152"/>
    <cellStyle name="60% no 2. izcēluma 5" xfId="458"/>
    <cellStyle name="60% no 3. izcēluma" xfId="153"/>
    <cellStyle name="60% no 3. izcēluma 2" xfId="154"/>
    <cellStyle name="60% no 3. izcēluma 3" xfId="155"/>
    <cellStyle name="60% no 3. izcēluma 4" xfId="156"/>
    <cellStyle name="60% no 3. izcēluma 5" xfId="459"/>
    <cellStyle name="60% no 4. izcēluma" xfId="157"/>
    <cellStyle name="60% no 4. izcēluma 2" xfId="158"/>
    <cellStyle name="60% no 4. izcēluma 3" xfId="159"/>
    <cellStyle name="60% no 4. izcēluma 4" xfId="160"/>
    <cellStyle name="60% no 4. izcēluma 5" xfId="460"/>
    <cellStyle name="60% no 5. izcēluma" xfId="161"/>
    <cellStyle name="60% no 5. izcēluma 2" xfId="162"/>
    <cellStyle name="60% no 5. izcēluma 3" xfId="163"/>
    <cellStyle name="60% no 5. izcēluma 4" xfId="164"/>
    <cellStyle name="60% no 5. izcēluma 5" xfId="461"/>
    <cellStyle name="60% no 6. izcēluma" xfId="165"/>
    <cellStyle name="60% no 6. izcēluma 2" xfId="166"/>
    <cellStyle name="60% no 6. izcēluma 3" xfId="167"/>
    <cellStyle name="60% no 6. izcēluma 4" xfId="168"/>
    <cellStyle name="60% no 6. izcēluma 5" xfId="462"/>
    <cellStyle name="Äåķåęķūé [0]_laroux" xfId="169"/>
    <cellStyle name="Äåķåęķūé_laroux" xfId="170"/>
    <cellStyle name="Accent1 2" xfId="599"/>
    <cellStyle name="Accent2 2" xfId="600"/>
    <cellStyle name="Accent3 2" xfId="601"/>
    <cellStyle name="Accent4 2" xfId="602"/>
    <cellStyle name="Accent5 2" xfId="603"/>
    <cellStyle name="Accent6 2" xfId="604"/>
    <cellStyle name="Aprēķināšana" xfId="171"/>
    <cellStyle name="Aprēķināšana 2" xfId="172"/>
    <cellStyle name="Aprēķināšana 3" xfId="173"/>
    <cellStyle name="Aprēķināšana 4" xfId="174"/>
    <cellStyle name="Aprēķināšana 5" xfId="463"/>
    <cellStyle name="Bad" xfId="464"/>
    <cellStyle name="Bad 2" xfId="605"/>
    <cellStyle name="Brīdinājuma teksts" xfId="175"/>
    <cellStyle name="Brīdinājuma teksts 2" xfId="176"/>
    <cellStyle name="Brīdinājuma teksts 3" xfId="177"/>
    <cellStyle name="Brīdinājuma teksts 4" xfId="178"/>
    <cellStyle name="Calculation 2" xfId="606"/>
    <cellStyle name="Check Cell" xfId="465"/>
    <cellStyle name="Check Cell 2" xfId="607"/>
    <cellStyle name="Comma [0] 2" xfId="466"/>
    <cellStyle name="Comma 10" xfId="467"/>
    <cellStyle name="Comma 11" xfId="468"/>
    <cellStyle name="Comma 12" xfId="469"/>
    <cellStyle name="Comma 13" xfId="470"/>
    <cellStyle name="Comma 14" xfId="471"/>
    <cellStyle name="Comma 15" xfId="472"/>
    <cellStyle name="Comma 16" xfId="473"/>
    <cellStyle name="Comma 17" xfId="474"/>
    <cellStyle name="Comma 18" xfId="475"/>
    <cellStyle name="Comma 19" xfId="476"/>
    <cellStyle name="Comma 2" xfId="179"/>
    <cellStyle name="Comma 2 2" xfId="180"/>
    <cellStyle name="Comma 2 2 2" xfId="478"/>
    <cellStyle name="Comma 2 3" xfId="181"/>
    <cellStyle name="Comma 2 3 2" xfId="182"/>
    <cellStyle name="Comma 2 3 2 2" xfId="403"/>
    <cellStyle name="Comma 2 3 2 2 2" xfId="410"/>
    <cellStyle name="Comma 2 3 2 3" xfId="411"/>
    <cellStyle name="Comma 2 3 2 4" xfId="409"/>
    <cellStyle name="Comma 2 4" xfId="183"/>
    <cellStyle name="Comma 2 5" xfId="477"/>
    <cellStyle name="Comma 2_AR" xfId="184"/>
    <cellStyle name="Comma 20" xfId="479"/>
    <cellStyle name="Comma 21" xfId="480"/>
    <cellStyle name="Comma 3" xfId="185"/>
    <cellStyle name="Comma 3 2" xfId="404"/>
    <cellStyle name="Comma 3 2 2" xfId="412"/>
    <cellStyle name="Comma 3 3" xfId="413"/>
    <cellStyle name="Comma 3 4" xfId="186"/>
    <cellStyle name="Comma 3 4 2" xfId="405"/>
    <cellStyle name="Comma 3 4 2 2" xfId="414"/>
    <cellStyle name="Comma 3 4 3" xfId="415"/>
    <cellStyle name="Comma 3 5" xfId="481"/>
    <cellStyle name="Comma 4" xfId="187"/>
    <cellStyle name="Comma 4 2" xfId="188"/>
    <cellStyle name="Comma 4 3" xfId="482"/>
    <cellStyle name="Comma 5" xfId="189"/>
    <cellStyle name="Comma 5 2" xfId="483"/>
    <cellStyle name="Comma 6" xfId="190"/>
    <cellStyle name="Comma 6 2" xfId="484"/>
    <cellStyle name="Comma 7" xfId="485"/>
    <cellStyle name="Comma 8" xfId="486"/>
    <cellStyle name="Comma 9" xfId="487"/>
    <cellStyle name="Comma[0]" xfId="488"/>
    <cellStyle name="Currency 2" xfId="191"/>
    <cellStyle name="Currency 2 2" xfId="192"/>
    <cellStyle name="Currency 3" xfId="193"/>
    <cellStyle name="Currency 4" xfId="194"/>
    <cellStyle name="Currency 5" xfId="195"/>
    <cellStyle name="Currency 5 2" xfId="196"/>
    <cellStyle name="Currency 5 3" xfId="578"/>
    <cellStyle name="Currency 6" xfId="197"/>
    <cellStyle name="Currency 7" xfId="198"/>
    <cellStyle name="Currency 8" xfId="199"/>
    <cellStyle name="Currency[0]" xfId="489"/>
    <cellStyle name="Date" xfId="200"/>
    <cellStyle name="Dezimal [0]_Nossner_Brücke" xfId="201"/>
    <cellStyle name="Dezimal_en_Master" xfId="202"/>
    <cellStyle name="Divider" xfId="203"/>
    <cellStyle name="Euro" xfId="490"/>
    <cellStyle name="Excel Built-in Normal" xfId="204"/>
    <cellStyle name="Excel Built-in Normal 1" xfId="205"/>
    <cellStyle name="Excel Built-in Normal 1 2" xfId="492"/>
    <cellStyle name="Excel Built-in Normal 2" xfId="206"/>
    <cellStyle name="Excel Built-in Normal 2 2" xfId="493"/>
    <cellStyle name="Excel Built-in Normal 3" xfId="207"/>
    <cellStyle name="Excel Built-in Normal 4" xfId="491"/>
    <cellStyle name="Excel Built-in Normal_1" xfId="575"/>
    <cellStyle name="Excel_BuiltIn_40% - Accent1 1" xfId="494"/>
    <cellStyle name="Explanatory Text" xfId="495"/>
    <cellStyle name="Explanatory Text 2" xfId="608"/>
    <cellStyle name="Fixed" xfId="208"/>
    <cellStyle name="Good" xfId="496"/>
    <cellStyle name="Good 2" xfId="497"/>
    <cellStyle name="Heading" xfId="209"/>
    <cellStyle name="Heading 1" xfId="498"/>
    <cellStyle name="Heading 1 2" xfId="210"/>
    <cellStyle name="Heading 1 2 2" xfId="609"/>
    <cellStyle name="Heading 2" xfId="499"/>
    <cellStyle name="Heading 2 2" xfId="610"/>
    <cellStyle name="Heading 3" xfId="500"/>
    <cellStyle name="Heading 3 2" xfId="611"/>
    <cellStyle name="Heading 4" xfId="501"/>
    <cellStyle name="Heading 4 2" xfId="612"/>
    <cellStyle name="Heading1" xfId="211"/>
    <cellStyle name="Heading1 1" xfId="212"/>
    <cellStyle name="Heading1_DOP" xfId="213"/>
    <cellStyle name="Heading2" xfId="214"/>
    <cellStyle name="Headline I" xfId="215"/>
    <cellStyle name="Headline II" xfId="216"/>
    <cellStyle name="Headline III" xfId="217"/>
    <cellStyle name="Hyperlink 2" xfId="218"/>
    <cellStyle name="Hyperlink 2 2" xfId="219"/>
    <cellStyle name="Hyperlink 2 3" xfId="220"/>
    <cellStyle name="Hyperlink 2 4" xfId="221"/>
    <cellStyle name="Ievade" xfId="222"/>
    <cellStyle name="Ievade 2" xfId="223"/>
    <cellStyle name="Ievade 3" xfId="224"/>
    <cellStyle name="Ievade 4" xfId="225"/>
    <cellStyle name="Ievade 5" xfId="502"/>
    <cellStyle name="Input 2" xfId="613"/>
    <cellStyle name="Izcēlums1" xfId="226"/>
    <cellStyle name="Izcēlums2" xfId="227"/>
    <cellStyle name="Izcēlums3" xfId="228"/>
    <cellStyle name="Izcēlums4" xfId="229"/>
    <cellStyle name="Izcēlums5" xfId="230"/>
    <cellStyle name="Izcēlums6" xfId="231"/>
    <cellStyle name="Izvade" xfId="232"/>
    <cellStyle name="Izvade 2" xfId="233"/>
    <cellStyle name="Izvade 3" xfId="234"/>
    <cellStyle name="Izvade 4" xfId="235"/>
    <cellStyle name="Izvade 5" xfId="503"/>
    <cellStyle name="Īįū÷ķūé_laroux" xfId="236"/>
    <cellStyle name="Kopsumma" xfId="237"/>
    <cellStyle name="Kopsumma 2" xfId="238"/>
    <cellStyle name="Kopsumma 3" xfId="239"/>
    <cellStyle name="Kopsumma 4" xfId="240"/>
    <cellStyle name="Labs 2" xfId="241"/>
    <cellStyle name="Labs 3" xfId="242"/>
    <cellStyle name="Labs 4" xfId="243"/>
    <cellStyle name="Labs 5" xfId="504"/>
    <cellStyle name="Linked Cell" xfId="505"/>
    <cellStyle name="Linked Cell 2" xfId="614"/>
    <cellStyle name="Neitrāls" xfId="244"/>
    <cellStyle name="Neitrāls 2" xfId="245"/>
    <cellStyle name="Neitrāls 2 2" xfId="507"/>
    <cellStyle name="Neitrāls 3" xfId="246"/>
    <cellStyle name="Neitrāls 4" xfId="247"/>
    <cellStyle name="Neitrāls 5" xfId="506"/>
    <cellStyle name="Neutral 2" xfId="615"/>
    <cellStyle name="Norm੎੎" xfId="248"/>
    <cellStyle name="Normaali_light-98_gun" xfId="249"/>
    <cellStyle name="Normal 10" xfId="250"/>
    <cellStyle name="Normal 10 2" xfId="251"/>
    <cellStyle name="Normal 10 2 2" xfId="509"/>
    <cellStyle name="Normal 10 3" xfId="508"/>
    <cellStyle name="Normal 10 4" xfId="510"/>
    <cellStyle name="Normal 11" xfId="252"/>
    <cellStyle name="Normal 11 2" xfId="253"/>
    <cellStyle name="Normal 11 2 2" xfId="512"/>
    <cellStyle name="Normal 11 3" xfId="406"/>
    <cellStyle name="Normal 11 4" xfId="254"/>
    <cellStyle name="Normal 11 4 2" xfId="416"/>
    <cellStyle name="Normal 11 5" xfId="511"/>
    <cellStyle name="Normal 12" xfId="255"/>
    <cellStyle name="Normal 12 2" xfId="514"/>
    <cellStyle name="Normal 12 3" xfId="515"/>
    <cellStyle name="Normal 12 4" xfId="256"/>
    <cellStyle name="Normal 12 5" xfId="513"/>
    <cellStyle name="Normal 12_11" xfId="574"/>
    <cellStyle name="Normal 13" xfId="516"/>
    <cellStyle name="Normal 14" xfId="257"/>
    <cellStyle name="Normal 15" xfId="517"/>
    <cellStyle name="Normal 15 2" xfId="518"/>
    <cellStyle name="Normal 15 3" xfId="519"/>
    <cellStyle name="Normal 15_1.TS_IS" xfId="258"/>
    <cellStyle name="Normal 18" xfId="520"/>
    <cellStyle name="Normal 19" xfId="521"/>
    <cellStyle name="Normal 2" xfId="259"/>
    <cellStyle name="Normal 2 2" xfId="260"/>
    <cellStyle name="Normal 2 2 2" xfId="261"/>
    <cellStyle name="Normal 2 2 2 2" xfId="262"/>
    <cellStyle name="Normal 2 2 3" xfId="263"/>
    <cellStyle name="Normal 2 2 4" xfId="264"/>
    <cellStyle name="Normal 2 2 5" xfId="265"/>
    <cellStyle name="Normal 2 2 6" xfId="522"/>
    <cellStyle name="Normal 2 2_celt_darbi" xfId="266"/>
    <cellStyle name="Normal 2 3" xfId="267"/>
    <cellStyle name="Normal 2 3 2" xfId="268"/>
    <cellStyle name="Normal 2 3 3" xfId="269"/>
    <cellStyle name="Normal 2 3 4" xfId="270"/>
    <cellStyle name="Normal 2 3 5" xfId="523"/>
    <cellStyle name="Normal 2 3_DOP" xfId="271"/>
    <cellStyle name="Normal 2 4" xfId="272"/>
    <cellStyle name="Normal 2 5" xfId="524"/>
    <cellStyle name="Normal 2_1_2" xfId="573"/>
    <cellStyle name="Normal 27" xfId="273"/>
    <cellStyle name="Normal 28" xfId="525"/>
    <cellStyle name="Normal 3" xfId="274"/>
    <cellStyle name="Normal 3 2" xfId="275"/>
    <cellStyle name="Normal 3 2 2" xfId="276"/>
    <cellStyle name="Normal 3 2 2 2" xfId="277"/>
    <cellStyle name="Normal 3 2 2 3" xfId="527"/>
    <cellStyle name="Normal 3 2_SAT" xfId="278"/>
    <cellStyle name="Normal 3 3" xfId="417"/>
    <cellStyle name="Normal 3 3 2" xfId="528"/>
    <cellStyle name="Normal 3 4" xfId="526"/>
    <cellStyle name="Normal 3_4_1_1" xfId="577"/>
    <cellStyle name="Normal 38" xfId="529"/>
    <cellStyle name="Normal 4" xfId="279"/>
    <cellStyle name="Normal 4 2" xfId="280"/>
    <cellStyle name="Normal 4 2 2" xfId="532"/>
    <cellStyle name="Normal 4 2 3" xfId="531"/>
    <cellStyle name="Normal 4 3" xfId="281"/>
    <cellStyle name="Normal 4 3 2" xfId="533"/>
    <cellStyle name="Normal 4 4" xfId="282"/>
    <cellStyle name="Normal 4 5" xfId="530"/>
    <cellStyle name="Normal 4_1_1" xfId="576"/>
    <cellStyle name="Normal 44" xfId="283"/>
    <cellStyle name="Normal 5" xfId="284"/>
    <cellStyle name="Normal 5 2" xfId="285"/>
    <cellStyle name="Normal 5 2 2" xfId="534"/>
    <cellStyle name="Normal 5 2 3" xfId="286"/>
    <cellStyle name="Normal 5 2_SAT" xfId="287"/>
    <cellStyle name="Normal 5 3" xfId="535"/>
    <cellStyle name="Normal 5 4" xfId="536"/>
    <cellStyle name="Normal 5 4 2" xfId="288"/>
    <cellStyle name="Normal 5_celt_darbi" xfId="289"/>
    <cellStyle name="Normal 57" xfId="290"/>
    <cellStyle name="Normal 6" xfId="291"/>
    <cellStyle name="Normal 6 2" xfId="292"/>
    <cellStyle name="Normal 6 3" xfId="293"/>
    <cellStyle name="Normal 6 3 2" xfId="537"/>
    <cellStyle name="Normal 6 4" xfId="294"/>
    <cellStyle name="Normal 6_DOP" xfId="295"/>
    <cellStyle name="Normal 68" xfId="296"/>
    <cellStyle name="Normal 7" xfId="297"/>
    <cellStyle name="Normal 7 2" xfId="298"/>
    <cellStyle name="Normal 7 2 2" xfId="539"/>
    <cellStyle name="Normal 7 3" xfId="538"/>
    <cellStyle name="Normal 70" xfId="299"/>
    <cellStyle name="Normal 72 10" xfId="300"/>
    <cellStyle name="Normal 74 10" xfId="301"/>
    <cellStyle name="Normal 78" xfId="302"/>
    <cellStyle name="Normal 79" xfId="303"/>
    <cellStyle name="Normal 8" xfId="304"/>
    <cellStyle name="Normal 8 2" xfId="540"/>
    <cellStyle name="Normal 9" xfId="305"/>
    <cellStyle name="Normal 9 2" xfId="542"/>
    <cellStyle name="Normal 9 3" xfId="541"/>
    <cellStyle name="Normal_1 gimnazija_18_09_2007_ar_formulam" xfId="622"/>
    <cellStyle name="Normal_Celtniecibas tames - Bernudarzi" xfId="306"/>
    <cellStyle name="Normal_invai" xfId="307"/>
    <cellStyle name="Normal_Sheet1_zem" xfId="308"/>
    <cellStyle name="Nosaukums" xfId="309"/>
    <cellStyle name="Nosaukums 2" xfId="310"/>
    <cellStyle name="Nosaukums 3" xfId="311"/>
    <cellStyle name="Nosaukums 4" xfId="312"/>
    <cellStyle name="Note" xfId="543"/>
    <cellStyle name="Note 2" xfId="313"/>
    <cellStyle name="Note 2 2" xfId="616"/>
    <cellStyle name="Output 2" xfId="617"/>
    <cellStyle name="Parastais 10" xfId="544"/>
    <cellStyle name="Parastais 11" xfId="579"/>
    <cellStyle name="Parastais 2" xfId="314"/>
    <cellStyle name="Parastais 2 2" xfId="546"/>
    <cellStyle name="Parastais 2 2 3" xfId="547"/>
    <cellStyle name="Parastais 2 3" xfId="548"/>
    <cellStyle name="Parastais 2 3 2" xfId="549"/>
    <cellStyle name="Parastais 2 4" xfId="550"/>
    <cellStyle name="Parastais 2 5" xfId="545"/>
    <cellStyle name="Parastais 3" xfId="551"/>
    <cellStyle name="Parastais 3 3" xfId="552"/>
    <cellStyle name="Parastais 3 4" xfId="553"/>
    <cellStyle name="Parastais 4" xfId="554"/>
    <cellStyle name="Parastais 4 2" xfId="555"/>
    <cellStyle name="Parastais 5" xfId="315"/>
    <cellStyle name="Parastais 5 2" xfId="556"/>
    <cellStyle name="Parastais 6" xfId="557"/>
    <cellStyle name="Parastais 7" xfId="316"/>
    <cellStyle name="Parastais 8" xfId="558"/>
    <cellStyle name="Parastais 9" xfId="559"/>
    <cellStyle name="Parastais_Izveerstaa_taame-forma" xfId="317"/>
    <cellStyle name="Parasts" xfId="0" builtinId="0"/>
    <cellStyle name="Parasts 2" xfId="318"/>
    <cellStyle name="Parasts 2 2" xfId="407"/>
    <cellStyle name="Parasts 2 3" xfId="418"/>
    <cellStyle name="Parasts 2 4" xfId="560"/>
    <cellStyle name="Parasts 3" xfId="402"/>
    <cellStyle name="Parasts 3 2" xfId="419"/>
    <cellStyle name="Parasts 3 3" xfId="561"/>
    <cellStyle name="Parasts 4" xfId="420"/>
    <cellStyle name="Paskaidrojošs teksts 2" xfId="319"/>
    <cellStyle name="Paskaidrojošs teksts 3" xfId="320"/>
    <cellStyle name="Paskaidrojošs teksts 4" xfId="321"/>
    <cellStyle name="Pārbaudes šūna 2" xfId="322"/>
    <cellStyle name="Pārbaudes šūna 3" xfId="323"/>
    <cellStyle name="Pārbaudes šūna 4" xfId="324"/>
    <cellStyle name="Pārbaudes šūna 5" xfId="562"/>
    <cellStyle name="Percent 2" xfId="325"/>
    <cellStyle name="Percent 2 2" xfId="563"/>
    <cellStyle name="Percent 3" xfId="326"/>
    <cellStyle name="Percent_Vienibas prospekts 43" xfId="621"/>
    <cellStyle name="Piezīme 2" xfId="327"/>
    <cellStyle name="Piezīme 3" xfId="328"/>
    <cellStyle name="Piezīme 4" xfId="329"/>
    <cellStyle name="Piezīme 5" xfId="564"/>
    <cellStyle name="Position" xfId="330"/>
    <cellStyle name="Procenti 2" xfId="408"/>
    <cellStyle name="Procenti 3" xfId="565"/>
    <cellStyle name="Result" xfId="331"/>
    <cellStyle name="Result 1" xfId="332"/>
    <cellStyle name="Result2" xfId="333"/>
    <cellStyle name="Result2 1" xfId="334"/>
    <cellStyle name="Result2 2" xfId="335"/>
    <cellStyle name="Result2 3" xfId="336"/>
    <cellStyle name="Saistītā šūna" xfId="337"/>
    <cellStyle name="Saistītā šūna 2" xfId="338"/>
    <cellStyle name="Saistītā šūna 3" xfId="339"/>
    <cellStyle name="Saistītā šūna 4" xfId="340"/>
    <cellStyle name="Slikts 2" xfId="341"/>
    <cellStyle name="Slikts 3" xfId="342"/>
    <cellStyle name="Slikts 4" xfId="343"/>
    <cellStyle name="Slikts 5" xfId="566"/>
    <cellStyle name="Standard_cm_Master" xfId="344"/>
    <cellStyle name="Stils 1" xfId="345"/>
    <cellStyle name="Stils 1 2" xfId="567"/>
    <cellStyle name="Style 1" xfId="346"/>
    <cellStyle name="Style 1 2" xfId="347"/>
    <cellStyle name="Style 1 2 2" xfId="348"/>
    <cellStyle name="Style 1 2 2 2" xfId="349"/>
    <cellStyle name="Style 1 2 2_SAT" xfId="350"/>
    <cellStyle name="Style 1 2_SAT" xfId="351"/>
    <cellStyle name="Style 1 3" xfId="572"/>
    <cellStyle name="Style 1_AR" xfId="352"/>
    <cellStyle name="Style 2" xfId="353"/>
    <cellStyle name="Style 2 2" xfId="354"/>
    <cellStyle name="Style 2_BK" xfId="355"/>
    <cellStyle name="Style 3" xfId="356"/>
    <cellStyle name="TableStyleLight1" xfId="568"/>
    <cellStyle name="Title 2" xfId="618"/>
    <cellStyle name="Total 2" xfId="619"/>
    <cellStyle name="Unit" xfId="357"/>
    <cellStyle name="Virsraksts 1 2" xfId="358"/>
    <cellStyle name="Virsraksts 1 3" xfId="359"/>
    <cellStyle name="Virsraksts 1 4" xfId="360"/>
    <cellStyle name="Virsraksts 2 2" xfId="361"/>
    <cellStyle name="Virsraksts 2 3" xfId="362"/>
    <cellStyle name="Virsraksts 2 4" xfId="363"/>
    <cellStyle name="Virsraksts 3 2" xfId="364"/>
    <cellStyle name="Virsraksts 3 3" xfId="365"/>
    <cellStyle name="Virsraksts 3 4" xfId="366"/>
    <cellStyle name="Virsraksts 4 2" xfId="367"/>
    <cellStyle name="Virsraksts 4 3" xfId="368"/>
    <cellStyle name="Virsraksts 4 4" xfId="369"/>
    <cellStyle name="Währung [0]_Nossner_Brücke" xfId="370"/>
    <cellStyle name="Währung_en_Master" xfId="371"/>
    <cellStyle name="Warning Text 2" xfId="620"/>
    <cellStyle name="Акцент1" xfId="372"/>
    <cellStyle name="Акцент2" xfId="373"/>
    <cellStyle name="Акцент3" xfId="374"/>
    <cellStyle name="Акцент4" xfId="375"/>
    <cellStyle name="Акцент5" xfId="376"/>
    <cellStyle name="Акцент6" xfId="377"/>
    <cellStyle name="Ввод " xfId="378"/>
    <cellStyle name="Вывод" xfId="379"/>
    <cellStyle name="Вычисление" xfId="380"/>
    <cellStyle name="Заголовок 1" xfId="381"/>
    <cellStyle name="Заголовок 2" xfId="382"/>
    <cellStyle name="Заголовок 3" xfId="383"/>
    <cellStyle name="Заголовок 4" xfId="384"/>
    <cellStyle name="Итог" xfId="385"/>
    <cellStyle name="Контрольная ячейка" xfId="386"/>
    <cellStyle name="Название" xfId="387"/>
    <cellStyle name="Нейтральный" xfId="388"/>
    <cellStyle name="Обычный 13" xfId="389"/>
    <cellStyle name="Обычный 2" xfId="390"/>
    <cellStyle name="Обычный 2 2" xfId="391"/>
    <cellStyle name="Обычный_2009-04-27_PED IESN" xfId="392"/>
    <cellStyle name="Плохой" xfId="393"/>
    <cellStyle name="Пояснение" xfId="394"/>
    <cellStyle name="Примечание" xfId="395"/>
    <cellStyle name="Связанная ячейка" xfId="396"/>
    <cellStyle name="Стиль 1" xfId="397"/>
    <cellStyle name="Стиль 1 2" xfId="569"/>
    <cellStyle name="Стиль 2" xfId="398"/>
    <cellStyle name="Текст предупреждения" xfId="399"/>
    <cellStyle name="Финансовый_Gulbene siltinashana kor" xfId="400"/>
    <cellStyle name="Хороший" xfId="4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2"/>
  <sheetViews>
    <sheetView view="pageBreakPreview" zoomScale="60" zoomScaleNormal="85" workbookViewId="0">
      <selection activeCell="J26" sqref="J26"/>
    </sheetView>
  </sheetViews>
  <sheetFormatPr defaultColWidth="11.42578125" defaultRowHeight="15"/>
  <cols>
    <col min="1" max="1" width="5" style="10" customWidth="1"/>
    <col min="2" max="2" width="6.28515625" style="10" customWidth="1"/>
    <col min="3" max="3" width="45.7109375" style="10" customWidth="1"/>
    <col min="4" max="4" width="8.85546875" style="10" customWidth="1"/>
    <col min="5" max="5" width="8.42578125" style="10" customWidth="1"/>
    <col min="6" max="6" width="8.28515625" style="28" customWidth="1"/>
    <col min="7" max="7" width="10.28515625" style="28" customWidth="1"/>
    <col min="8" max="8" width="9.7109375" style="28" customWidth="1"/>
    <col min="9" max="9" width="9.42578125" style="28" customWidth="1"/>
    <col min="10" max="10" width="9" style="28" customWidth="1"/>
    <col min="11" max="11" width="9.42578125" style="28" customWidth="1"/>
    <col min="12" max="12" width="9.5703125" style="28" customWidth="1"/>
    <col min="13" max="13" width="10.140625" style="28" customWidth="1"/>
    <col min="14" max="14" width="10.28515625" style="28" customWidth="1"/>
    <col min="15" max="15" width="9.7109375" style="28" customWidth="1"/>
    <col min="16" max="16" width="11.42578125" style="28"/>
    <col min="17" max="18" width="11.42578125" style="28" customWidth="1"/>
    <col min="19" max="16384" width="11.42578125" style="28"/>
  </cols>
  <sheetData>
    <row r="1" spans="1:18" ht="18">
      <c r="A1" s="60" t="e">
        <f>CONCATENATE("Lokālā tāme Nr.",#REF!)</f>
        <v>#REF!</v>
      </c>
      <c r="B1" s="60"/>
      <c r="C1" s="60"/>
      <c r="D1" s="60"/>
      <c r="E1" s="60"/>
    </row>
    <row r="2" spans="1:18" ht="17.45" customHeight="1">
      <c r="A2" s="61" t="e">
        <f>#REF!</f>
        <v>#REF!</v>
      </c>
      <c r="B2" s="61"/>
      <c r="C2" s="61"/>
      <c r="D2" s="61"/>
      <c r="E2" s="61"/>
    </row>
    <row r="3" spans="1:18" ht="15" customHeight="1">
      <c r="A3" s="62" t="s">
        <v>6</v>
      </c>
      <c r="B3" s="62"/>
      <c r="C3" s="62"/>
      <c r="D3" s="62"/>
      <c r="E3" s="62"/>
    </row>
    <row r="4" spans="1:18" ht="15.75">
      <c r="A4" s="38" t="e">
        <f>CONCATENATE("Būves nosaukums: ",#REF!)</f>
        <v>#REF!</v>
      </c>
      <c r="B4" s="32"/>
      <c r="C4" s="32"/>
      <c r="D4" s="32"/>
      <c r="E4" s="32"/>
      <c r="F4" s="32"/>
    </row>
    <row r="5" spans="1:18" ht="15.75" customHeight="1">
      <c r="A5" s="38" t="e">
        <f>CONCATENATE("Objekta nosaukums: ",#REF!)</f>
        <v>#REF!</v>
      </c>
      <c r="B5" s="32"/>
      <c r="C5" s="32"/>
      <c r="D5" s="32"/>
      <c r="E5" s="32"/>
      <c r="F5" s="32"/>
    </row>
    <row r="6" spans="1:18" ht="15.75" customHeight="1">
      <c r="A6" s="34" t="e">
        <f>CONCATENATE("Objekta adrese: ",#REF!)</f>
        <v>#REF!</v>
      </c>
      <c r="B6" s="33"/>
      <c r="C6" s="33"/>
      <c r="D6" s="33"/>
      <c r="E6" s="33"/>
    </row>
    <row r="7" spans="1:18">
      <c r="A7" s="35" t="e">
        <f>CONCATENATE("Pasūtījuma Nr: ",#REF!)</f>
        <v>#REF!</v>
      </c>
      <c r="B7" s="35"/>
      <c r="C7" s="35"/>
      <c r="D7" s="35"/>
      <c r="E7" s="35"/>
    </row>
    <row r="8" spans="1:18">
      <c r="A8" s="29" t="e">
        <f>CONCATENATE("Tāme sastādīta ",#REF!," .gada tirgus cenās, pamatojoties uz ",#REF!," daļas rasējumiem.")</f>
        <v>#REF!</v>
      </c>
      <c r="B8" s="30"/>
      <c r="C8" s="36"/>
      <c r="D8" s="36"/>
      <c r="E8" s="36"/>
    </row>
    <row r="9" spans="1:18">
      <c r="B9" s="30"/>
      <c r="C9" s="31" t="s">
        <v>21</v>
      </c>
      <c r="D9" s="63" t="e">
        <f>#REF!</f>
        <v>#REF!</v>
      </c>
      <c r="E9" s="64"/>
    </row>
    <row r="10" spans="1:18">
      <c r="A10" s="39" t="e">
        <f>CONCATENATE(#REF!,#REF!)</f>
        <v>#REF!</v>
      </c>
      <c r="B10" s="39"/>
      <c r="C10" s="39"/>
      <c r="D10" s="39"/>
      <c r="E10" s="39"/>
      <c r="F10" s="39"/>
      <c r="G10" s="39"/>
    </row>
    <row r="11" spans="1:18" ht="15.75" thickBot="1">
      <c r="A11" s="37"/>
      <c r="B11" s="37"/>
      <c r="C11" s="37"/>
      <c r="D11" s="37"/>
      <c r="E11" s="37"/>
    </row>
    <row r="12" spans="1:18" ht="18.75" customHeight="1">
      <c r="A12" s="65" t="s">
        <v>7</v>
      </c>
      <c r="B12" s="56" t="s">
        <v>3</v>
      </c>
      <c r="C12" s="56" t="s">
        <v>4</v>
      </c>
      <c r="D12" s="58" t="s">
        <v>8</v>
      </c>
      <c r="E12" s="56" t="s">
        <v>9</v>
      </c>
      <c r="F12" s="52" t="s">
        <v>10</v>
      </c>
      <c r="G12" s="53"/>
      <c r="H12" s="53"/>
      <c r="I12" s="53"/>
      <c r="J12" s="53"/>
      <c r="K12" s="54"/>
      <c r="L12" s="55" t="s">
        <v>11</v>
      </c>
      <c r="M12" s="53"/>
      <c r="N12" s="53"/>
      <c r="O12" s="53"/>
      <c r="P12" s="54"/>
    </row>
    <row r="13" spans="1:18" ht="75.75" customHeight="1">
      <c r="A13" s="66"/>
      <c r="B13" s="57"/>
      <c r="C13" s="57"/>
      <c r="D13" s="59"/>
      <c r="E13" s="57"/>
      <c r="F13" s="12" t="s">
        <v>12</v>
      </c>
      <c r="G13" s="13" t="s">
        <v>13</v>
      </c>
      <c r="H13" s="12" t="s">
        <v>14</v>
      </c>
      <c r="I13" s="12" t="s">
        <v>15</v>
      </c>
      <c r="J13" s="12" t="s">
        <v>16</v>
      </c>
      <c r="K13" s="14" t="s">
        <v>17</v>
      </c>
      <c r="L13" s="15" t="s">
        <v>18</v>
      </c>
      <c r="M13" s="15" t="s">
        <v>14</v>
      </c>
      <c r="N13" s="12" t="s">
        <v>15</v>
      </c>
      <c r="O13" s="12" t="s">
        <v>16</v>
      </c>
      <c r="P13" s="14" t="s">
        <v>19</v>
      </c>
    </row>
    <row r="14" spans="1:18" ht="15.75" thickBot="1">
      <c r="A14" s="27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7">
        <v>11</v>
      </c>
      <c r="L14" s="18">
        <v>12</v>
      </c>
      <c r="M14" s="18">
        <v>13</v>
      </c>
      <c r="N14" s="16">
        <v>14</v>
      </c>
      <c r="O14" s="16">
        <v>15</v>
      </c>
      <c r="P14" s="17">
        <v>16</v>
      </c>
    </row>
    <row r="15" spans="1:18" s="3" customFormat="1" ht="12.75">
      <c r="A15" s="4">
        <v>1</v>
      </c>
      <c r="B15" s="9">
        <f t="shared" ref="B15:B35" si="0">IF(F15&gt;0,"Līg.c.",)</f>
        <v>0</v>
      </c>
      <c r="C15" s="8"/>
      <c r="D15" s="5"/>
      <c r="E15" s="11"/>
      <c r="F15" s="25"/>
      <c r="G15" s="26"/>
      <c r="H15" s="26"/>
      <c r="I15" s="26"/>
      <c r="J15" s="26"/>
      <c r="K15" s="19"/>
      <c r="L15" s="20"/>
      <c r="M15" s="20"/>
      <c r="N15" s="20"/>
      <c r="O15" s="20"/>
      <c r="P15" s="19"/>
    </row>
    <row r="16" spans="1:18" s="3" customFormat="1" ht="12.75">
      <c r="A16" s="4">
        <f t="shared" ref="A16:A35" si="1">A15+1</f>
        <v>2</v>
      </c>
      <c r="B16" s="9">
        <f t="shared" si="0"/>
        <v>0</v>
      </c>
      <c r="C16" s="6"/>
      <c r="D16" s="4"/>
      <c r="E16" s="2"/>
      <c r="F16" s="25"/>
      <c r="G16" s="26">
        <f t="shared" ref="G16:G18" si="2">IF(F16&gt;0,8.5,)</f>
        <v>0</v>
      </c>
      <c r="H16" s="26">
        <f t="shared" ref="H16:H18" si="3">ROUND(G16*F16,2)</f>
        <v>0</v>
      </c>
      <c r="I16" s="26"/>
      <c r="J16" s="26"/>
      <c r="K16" s="19">
        <f t="shared" ref="K16:K18" si="4">SUM(H16:J16)</f>
        <v>0</v>
      </c>
      <c r="L16" s="20">
        <f t="shared" ref="L16:L18" si="5">ROUND(E16*F16,2)</f>
        <v>0</v>
      </c>
      <c r="M16" s="20">
        <f t="shared" ref="M16:M18" si="6">ROUND(E16*H16,2)</f>
        <v>0</v>
      </c>
      <c r="N16" s="20">
        <f t="shared" ref="N16:N18" si="7">ROUND(E16*I16,2)</f>
        <v>0</v>
      </c>
      <c r="O16" s="20">
        <f t="shared" ref="O16:O18" si="8">ROUND(E16*J16,2)</f>
        <v>0</v>
      </c>
      <c r="P16" s="19">
        <f t="shared" ref="P16:P18" si="9">SUM(M16:O16)</f>
        <v>0</v>
      </c>
      <c r="R16" s="24"/>
    </row>
    <row r="17" spans="1:18" s="3" customFormat="1" ht="12.75">
      <c r="A17" s="4">
        <f t="shared" si="1"/>
        <v>3</v>
      </c>
      <c r="B17" s="9">
        <f t="shared" si="0"/>
        <v>0</v>
      </c>
      <c r="C17" s="6"/>
      <c r="D17" s="4"/>
      <c r="E17" s="1"/>
      <c r="F17" s="25"/>
      <c r="G17" s="26">
        <f t="shared" si="2"/>
        <v>0</v>
      </c>
      <c r="H17" s="26">
        <f t="shared" si="3"/>
        <v>0</v>
      </c>
      <c r="I17" s="26"/>
      <c r="J17" s="26"/>
      <c r="K17" s="19">
        <f t="shared" si="4"/>
        <v>0</v>
      </c>
      <c r="L17" s="20">
        <f t="shared" si="5"/>
        <v>0</v>
      </c>
      <c r="M17" s="20">
        <f t="shared" si="6"/>
        <v>0</v>
      </c>
      <c r="N17" s="20">
        <f t="shared" si="7"/>
        <v>0</v>
      </c>
      <c r="O17" s="20">
        <f t="shared" si="8"/>
        <v>0</v>
      </c>
      <c r="P17" s="19">
        <f t="shared" si="9"/>
        <v>0</v>
      </c>
      <c r="R17" s="24"/>
    </row>
    <row r="18" spans="1:18" s="3" customFormat="1" ht="12.75">
      <c r="A18" s="4">
        <f t="shared" si="1"/>
        <v>4</v>
      </c>
      <c r="B18" s="9">
        <f t="shared" si="0"/>
        <v>0</v>
      </c>
      <c r="C18" s="6"/>
      <c r="D18" s="4"/>
      <c r="E18" s="1"/>
      <c r="F18" s="25"/>
      <c r="G18" s="26">
        <f t="shared" si="2"/>
        <v>0</v>
      </c>
      <c r="H18" s="26">
        <f t="shared" si="3"/>
        <v>0</v>
      </c>
      <c r="I18" s="26"/>
      <c r="J18" s="26"/>
      <c r="K18" s="19">
        <f t="shared" si="4"/>
        <v>0</v>
      </c>
      <c r="L18" s="20">
        <f t="shared" si="5"/>
        <v>0</v>
      </c>
      <c r="M18" s="20">
        <f t="shared" si="6"/>
        <v>0</v>
      </c>
      <c r="N18" s="20">
        <f t="shared" si="7"/>
        <v>0</v>
      </c>
      <c r="O18" s="20">
        <f t="shared" si="8"/>
        <v>0</v>
      </c>
      <c r="P18" s="19">
        <f t="shared" si="9"/>
        <v>0</v>
      </c>
      <c r="R18" s="24"/>
    </row>
    <row r="19" spans="1:18" s="3" customFormat="1" ht="12.75">
      <c r="A19" s="4">
        <f t="shared" si="1"/>
        <v>5</v>
      </c>
      <c r="B19" s="9">
        <f t="shared" si="0"/>
        <v>0</v>
      </c>
      <c r="C19" s="6"/>
      <c r="D19" s="4"/>
      <c r="E19" s="1"/>
      <c r="F19" s="25"/>
      <c r="G19" s="26">
        <f t="shared" ref="G19:G35" si="10">IF(F19&gt;0,8.5,)</f>
        <v>0</v>
      </c>
      <c r="H19" s="26">
        <f t="shared" ref="H19:H35" si="11">ROUND(G19*F19,2)</f>
        <v>0</v>
      </c>
      <c r="I19" s="26"/>
      <c r="J19" s="26"/>
      <c r="K19" s="19">
        <f t="shared" ref="K19:K35" si="12">SUM(H19:J19)</f>
        <v>0</v>
      </c>
      <c r="L19" s="20">
        <f t="shared" ref="L19:L35" si="13">ROUND(E19*F19,2)</f>
        <v>0</v>
      </c>
      <c r="M19" s="20">
        <f t="shared" ref="M19:M35" si="14">ROUND(E19*H19,2)</f>
        <v>0</v>
      </c>
      <c r="N19" s="20">
        <f t="shared" ref="N19:N35" si="15">ROUND(E19*I19,2)</f>
        <v>0</v>
      </c>
      <c r="O19" s="20">
        <f t="shared" ref="O19:O35" si="16">ROUND(E19*J19,2)</f>
        <v>0</v>
      </c>
      <c r="P19" s="19">
        <f t="shared" ref="P19:P35" si="17">SUM(M19:O19)</f>
        <v>0</v>
      </c>
      <c r="R19" s="24"/>
    </row>
    <row r="20" spans="1:18" s="3" customFormat="1" ht="12.75">
      <c r="A20" s="4">
        <f t="shared" si="1"/>
        <v>6</v>
      </c>
      <c r="B20" s="9">
        <f t="shared" si="0"/>
        <v>0</v>
      </c>
      <c r="C20" s="6"/>
      <c r="D20" s="4"/>
      <c r="E20" s="7"/>
      <c r="F20" s="25"/>
      <c r="G20" s="26">
        <f t="shared" si="10"/>
        <v>0</v>
      </c>
      <c r="H20" s="26">
        <f t="shared" si="11"/>
        <v>0</v>
      </c>
      <c r="I20" s="26"/>
      <c r="J20" s="26"/>
      <c r="K20" s="19">
        <f t="shared" si="12"/>
        <v>0</v>
      </c>
      <c r="L20" s="20">
        <f t="shared" si="13"/>
        <v>0</v>
      </c>
      <c r="M20" s="20">
        <f t="shared" si="14"/>
        <v>0</v>
      </c>
      <c r="N20" s="20">
        <f t="shared" si="15"/>
        <v>0</v>
      </c>
      <c r="O20" s="20">
        <f t="shared" si="16"/>
        <v>0</v>
      </c>
      <c r="P20" s="19">
        <f t="shared" si="17"/>
        <v>0</v>
      </c>
      <c r="R20" s="24"/>
    </row>
    <row r="21" spans="1:18" s="3" customFormat="1" ht="12.75">
      <c r="A21" s="4">
        <f t="shared" si="1"/>
        <v>7</v>
      </c>
      <c r="B21" s="9">
        <f t="shared" si="0"/>
        <v>0</v>
      </c>
      <c r="C21" s="6"/>
      <c r="D21" s="4"/>
      <c r="E21" s="1"/>
      <c r="F21" s="25"/>
      <c r="G21" s="26">
        <f t="shared" si="10"/>
        <v>0</v>
      </c>
      <c r="H21" s="26">
        <f t="shared" si="11"/>
        <v>0</v>
      </c>
      <c r="I21" s="26"/>
      <c r="J21" s="26"/>
      <c r="K21" s="19">
        <f t="shared" si="12"/>
        <v>0</v>
      </c>
      <c r="L21" s="20">
        <f t="shared" si="13"/>
        <v>0</v>
      </c>
      <c r="M21" s="20">
        <f t="shared" si="14"/>
        <v>0</v>
      </c>
      <c r="N21" s="20">
        <f t="shared" si="15"/>
        <v>0</v>
      </c>
      <c r="O21" s="20">
        <f t="shared" si="16"/>
        <v>0</v>
      </c>
      <c r="P21" s="19">
        <f t="shared" si="17"/>
        <v>0</v>
      </c>
      <c r="R21" s="24"/>
    </row>
    <row r="22" spans="1:18" s="3" customFormat="1" ht="12.75">
      <c r="A22" s="4">
        <f t="shared" si="1"/>
        <v>8</v>
      </c>
      <c r="B22" s="9">
        <f t="shared" si="0"/>
        <v>0</v>
      </c>
      <c r="C22" s="6"/>
      <c r="D22" s="4"/>
      <c r="E22" s="1"/>
      <c r="F22" s="25"/>
      <c r="G22" s="26">
        <f t="shared" si="10"/>
        <v>0</v>
      </c>
      <c r="H22" s="26">
        <f t="shared" si="11"/>
        <v>0</v>
      </c>
      <c r="I22" s="26"/>
      <c r="J22" s="26"/>
      <c r="K22" s="19">
        <f t="shared" si="12"/>
        <v>0</v>
      </c>
      <c r="L22" s="20">
        <f t="shared" si="13"/>
        <v>0</v>
      </c>
      <c r="M22" s="20">
        <f t="shared" si="14"/>
        <v>0</v>
      </c>
      <c r="N22" s="20">
        <f t="shared" si="15"/>
        <v>0</v>
      </c>
      <c r="O22" s="20">
        <f t="shared" si="16"/>
        <v>0</v>
      </c>
      <c r="P22" s="19">
        <f t="shared" si="17"/>
        <v>0</v>
      </c>
      <c r="R22" s="24"/>
    </row>
    <row r="23" spans="1:18" s="3" customFormat="1" ht="12.75">
      <c r="A23" s="4">
        <f t="shared" si="1"/>
        <v>9</v>
      </c>
      <c r="B23" s="9">
        <f t="shared" si="0"/>
        <v>0</v>
      </c>
      <c r="C23" s="6"/>
      <c r="D23" s="4"/>
      <c r="E23" s="1"/>
      <c r="F23" s="25"/>
      <c r="G23" s="26">
        <f t="shared" si="10"/>
        <v>0</v>
      </c>
      <c r="H23" s="26">
        <f t="shared" si="11"/>
        <v>0</v>
      </c>
      <c r="I23" s="26"/>
      <c r="J23" s="26"/>
      <c r="K23" s="19">
        <f t="shared" si="12"/>
        <v>0</v>
      </c>
      <c r="L23" s="20">
        <f t="shared" si="13"/>
        <v>0</v>
      </c>
      <c r="M23" s="20">
        <f t="shared" si="14"/>
        <v>0</v>
      </c>
      <c r="N23" s="20">
        <f t="shared" si="15"/>
        <v>0</v>
      </c>
      <c r="O23" s="20">
        <f t="shared" si="16"/>
        <v>0</v>
      </c>
      <c r="P23" s="19">
        <f t="shared" si="17"/>
        <v>0</v>
      </c>
      <c r="R23" s="24"/>
    </row>
    <row r="24" spans="1:18" s="3" customFormat="1" ht="12.75">
      <c r="A24" s="4">
        <f t="shared" si="1"/>
        <v>10</v>
      </c>
      <c r="B24" s="9">
        <f t="shared" si="0"/>
        <v>0</v>
      </c>
      <c r="C24" s="6"/>
      <c r="D24" s="4"/>
      <c r="E24" s="1"/>
      <c r="F24" s="25"/>
      <c r="G24" s="26">
        <f t="shared" si="10"/>
        <v>0</v>
      </c>
      <c r="H24" s="26">
        <f t="shared" si="11"/>
        <v>0</v>
      </c>
      <c r="I24" s="26"/>
      <c r="J24" s="26"/>
      <c r="K24" s="19">
        <f t="shared" si="12"/>
        <v>0</v>
      </c>
      <c r="L24" s="20">
        <f t="shared" si="13"/>
        <v>0</v>
      </c>
      <c r="M24" s="20">
        <f t="shared" si="14"/>
        <v>0</v>
      </c>
      <c r="N24" s="20">
        <f t="shared" si="15"/>
        <v>0</v>
      </c>
      <c r="O24" s="20">
        <f t="shared" si="16"/>
        <v>0</v>
      </c>
      <c r="P24" s="19">
        <f t="shared" si="17"/>
        <v>0</v>
      </c>
      <c r="R24" s="24"/>
    </row>
    <row r="25" spans="1:18" s="3" customFormat="1" ht="12.75">
      <c r="A25" s="4">
        <f t="shared" si="1"/>
        <v>11</v>
      </c>
      <c r="B25" s="9">
        <f t="shared" si="0"/>
        <v>0</v>
      </c>
      <c r="C25" s="6"/>
      <c r="D25" s="4"/>
      <c r="E25" s="1"/>
      <c r="F25" s="25"/>
      <c r="G25" s="26">
        <f t="shared" si="10"/>
        <v>0</v>
      </c>
      <c r="H25" s="26">
        <f t="shared" si="11"/>
        <v>0</v>
      </c>
      <c r="I25" s="26"/>
      <c r="J25" s="26"/>
      <c r="K25" s="19">
        <f t="shared" si="12"/>
        <v>0</v>
      </c>
      <c r="L25" s="20">
        <f t="shared" si="13"/>
        <v>0</v>
      </c>
      <c r="M25" s="20">
        <f t="shared" si="14"/>
        <v>0</v>
      </c>
      <c r="N25" s="20">
        <f t="shared" si="15"/>
        <v>0</v>
      </c>
      <c r="O25" s="20">
        <f t="shared" si="16"/>
        <v>0</v>
      </c>
      <c r="P25" s="19">
        <f t="shared" si="17"/>
        <v>0</v>
      </c>
      <c r="R25" s="24"/>
    </row>
    <row r="26" spans="1:18" s="3" customFormat="1" ht="12.75">
      <c r="A26" s="4">
        <f t="shared" si="1"/>
        <v>12</v>
      </c>
      <c r="B26" s="9">
        <f t="shared" si="0"/>
        <v>0</v>
      </c>
      <c r="C26" s="6"/>
      <c r="D26" s="4"/>
      <c r="E26" s="1"/>
      <c r="F26" s="25"/>
      <c r="G26" s="26">
        <f t="shared" si="10"/>
        <v>0</v>
      </c>
      <c r="H26" s="26">
        <f t="shared" si="11"/>
        <v>0</v>
      </c>
      <c r="I26" s="26"/>
      <c r="J26" s="26"/>
      <c r="K26" s="19">
        <f t="shared" si="12"/>
        <v>0</v>
      </c>
      <c r="L26" s="20">
        <f t="shared" si="13"/>
        <v>0</v>
      </c>
      <c r="M26" s="20">
        <f t="shared" si="14"/>
        <v>0</v>
      </c>
      <c r="N26" s="20">
        <f t="shared" si="15"/>
        <v>0</v>
      </c>
      <c r="O26" s="20">
        <f t="shared" si="16"/>
        <v>0</v>
      </c>
      <c r="P26" s="19">
        <f t="shared" si="17"/>
        <v>0</v>
      </c>
      <c r="R26" s="24"/>
    </row>
    <row r="27" spans="1:18" s="3" customFormat="1" ht="12.75">
      <c r="A27" s="4">
        <f t="shared" si="1"/>
        <v>13</v>
      </c>
      <c r="B27" s="9">
        <f t="shared" si="0"/>
        <v>0</v>
      </c>
      <c r="C27" s="6"/>
      <c r="D27" s="4"/>
      <c r="E27" s="1"/>
      <c r="F27" s="25"/>
      <c r="G27" s="26">
        <f t="shared" si="10"/>
        <v>0</v>
      </c>
      <c r="H27" s="26">
        <f t="shared" si="11"/>
        <v>0</v>
      </c>
      <c r="I27" s="26"/>
      <c r="J27" s="26"/>
      <c r="K27" s="19">
        <f t="shared" si="12"/>
        <v>0</v>
      </c>
      <c r="L27" s="20">
        <f t="shared" si="13"/>
        <v>0</v>
      </c>
      <c r="M27" s="20">
        <f t="shared" si="14"/>
        <v>0</v>
      </c>
      <c r="N27" s="20">
        <f t="shared" si="15"/>
        <v>0</v>
      </c>
      <c r="O27" s="20">
        <f t="shared" si="16"/>
        <v>0</v>
      </c>
      <c r="P27" s="19">
        <f t="shared" si="17"/>
        <v>0</v>
      </c>
      <c r="R27" s="24"/>
    </row>
    <row r="28" spans="1:18" s="3" customFormat="1" ht="12.75">
      <c r="A28" s="4">
        <f t="shared" si="1"/>
        <v>14</v>
      </c>
      <c r="B28" s="9">
        <f t="shared" si="0"/>
        <v>0</v>
      </c>
      <c r="C28" s="6"/>
      <c r="D28" s="4"/>
      <c r="E28" s="2"/>
      <c r="F28" s="25"/>
      <c r="G28" s="26">
        <f t="shared" si="10"/>
        <v>0</v>
      </c>
      <c r="H28" s="26">
        <f t="shared" si="11"/>
        <v>0</v>
      </c>
      <c r="I28" s="26"/>
      <c r="J28" s="26"/>
      <c r="K28" s="19">
        <f t="shared" si="12"/>
        <v>0</v>
      </c>
      <c r="L28" s="20">
        <f t="shared" si="13"/>
        <v>0</v>
      </c>
      <c r="M28" s="20">
        <f t="shared" si="14"/>
        <v>0</v>
      </c>
      <c r="N28" s="20">
        <f t="shared" si="15"/>
        <v>0</v>
      </c>
      <c r="O28" s="20">
        <f t="shared" si="16"/>
        <v>0</v>
      </c>
      <c r="P28" s="19">
        <f t="shared" si="17"/>
        <v>0</v>
      </c>
      <c r="R28" s="24"/>
    </row>
    <row r="29" spans="1:18" s="3" customFormat="1" ht="12.75">
      <c r="A29" s="4">
        <f t="shared" si="1"/>
        <v>15</v>
      </c>
      <c r="B29" s="9">
        <f t="shared" si="0"/>
        <v>0</v>
      </c>
      <c r="C29" s="6"/>
      <c r="D29" s="4"/>
      <c r="E29" s="1"/>
      <c r="F29" s="25"/>
      <c r="G29" s="26">
        <f t="shared" si="10"/>
        <v>0</v>
      </c>
      <c r="H29" s="26">
        <f t="shared" si="11"/>
        <v>0</v>
      </c>
      <c r="I29" s="26"/>
      <c r="J29" s="26"/>
      <c r="K29" s="19">
        <f t="shared" si="12"/>
        <v>0</v>
      </c>
      <c r="L29" s="20">
        <f t="shared" si="13"/>
        <v>0</v>
      </c>
      <c r="M29" s="20">
        <f t="shared" si="14"/>
        <v>0</v>
      </c>
      <c r="N29" s="20">
        <f t="shared" si="15"/>
        <v>0</v>
      </c>
      <c r="O29" s="20">
        <f t="shared" si="16"/>
        <v>0</v>
      </c>
      <c r="P29" s="19">
        <f t="shared" si="17"/>
        <v>0</v>
      </c>
      <c r="R29" s="24"/>
    </row>
    <row r="30" spans="1:18" s="3" customFormat="1" ht="12.75">
      <c r="A30" s="4">
        <f t="shared" si="1"/>
        <v>16</v>
      </c>
      <c r="B30" s="9">
        <f t="shared" si="0"/>
        <v>0</v>
      </c>
      <c r="C30" s="6"/>
      <c r="D30" s="4"/>
      <c r="E30" s="1"/>
      <c r="F30" s="25"/>
      <c r="G30" s="26">
        <f t="shared" si="10"/>
        <v>0</v>
      </c>
      <c r="H30" s="26">
        <f t="shared" si="11"/>
        <v>0</v>
      </c>
      <c r="I30" s="26"/>
      <c r="J30" s="26"/>
      <c r="K30" s="19">
        <f t="shared" si="12"/>
        <v>0</v>
      </c>
      <c r="L30" s="20">
        <f t="shared" si="13"/>
        <v>0</v>
      </c>
      <c r="M30" s="20">
        <f t="shared" si="14"/>
        <v>0</v>
      </c>
      <c r="N30" s="20">
        <f t="shared" si="15"/>
        <v>0</v>
      </c>
      <c r="O30" s="20">
        <f t="shared" si="16"/>
        <v>0</v>
      </c>
      <c r="P30" s="19">
        <f t="shared" si="17"/>
        <v>0</v>
      </c>
      <c r="R30" s="24"/>
    </row>
    <row r="31" spans="1:18" s="3" customFormat="1" ht="12.75">
      <c r="A31" s="4">
        <f t="shared" si="1"/>
        <v>17</v>
      </c>
      <c r="B31" s="9">
        <f t="shared" si="0"/>
        <v>0</v>
      </c>
      <c r="C31" s="6"/>
      <c r="D31" s="4"/>
      <c r="E31" s="1"/>
      <c r="F31" s="25"/>
      <c r="G31" s="26">
        <f t="shared" si="10"/>
        <v>0</v>
      </c>
      <c r="H31" s="26">
        <f t="shared" si="11"/>
        <v>0</v>
      </c>
      <c r="I31" s="26"/>
      <c r="J31" s="26"/>
      <c r="K31" s="19">
        <f t="shared" si="12"/>
        <v>0</v>
      </c>
      <c r="L31" s="20">
        <f t="shared" si="13"/>
        <v>0</v>
      </c>
      <c r="M31" s="20">
        <f t="shared" si="14"/>
        <v>0</v>
      </c>
      <c r="N31" s="20">
        <f t="shared" si="15"/>
        <v>0</v>
      </c>
      <c r="O31" s="20">
        <f t="shared" si="16"/>
        <v>0</v>
      </c>
      <c r="P31" s="19">
        <f t="shared" si="17"/>
        <v>0</v>
      </c>
      <c r="R31" s="24"/>
    </row>
    <row r="32" spans="1:18" s="3" customFormat="1" ht="12.75">
      <c r="A32" s="4">
        <f t="shared" si="1"/>
        <v>18</v>
      </c>
      <c r="B32" s="9">
        <f t="shared" si="0"/>
        <v>0</v>
      </c>
      <c r="C32" s="6"/>
      <c r="D32" s="4"/>
      <c r="E32" s="1"/>
      <c r="F32" s="25"/>
      <c r="G32" s="26">
        <f t="shared" si="10"/>
        <v>0</v>
      </c>
      <c r="H32" s="26">
        <f t="shared" si="11"/>
        <v>0</v>
      </c>
      <c r="I32" s="26"/>
      <c r="J32" s="26"/>
      <c r="K32" s="19">
        <f t="shared" si="12"/>
        <v>0</v>
      </c>
      <c r="L32" s="20">
        <f t="shared" si="13"/>
        <v>0</v>
      </c>
      <c r="M32" s="20">
        <f t="shared" si="14"/>
        <v>0</v>
      </c>
      <c r="N32" s="20">
        <f t="shared" si="15"/>
        <v>0</v>
      </c>
      <c r="O32" s="20">
        <f t="shared" si="16"/>
        <v>0</v>
      </c>
      <c r="P32" s="19">
        <f t="shared" si="17"/>
        <v>0</v>
      </c>
      <c r="R32" s="24"/>
    </row>
    <row r="33" spans="1:19" s="3" customFormat="1" ht="12.75">
      <c r="A33" s="4">
        <f t="shared" si="1"/>
        <v>19</v>
      </c>
      <c r="B33" s="9">
        <f t="shared" si="0"/>
        <v>0</v>
      </c>
      <c r="C33" s="6"/>
      <c r="D33" s="4"/>
      <c r="E33" s="1"/>
      <c r="F33" s="25"/>
      <c r="G33" s="26">
        <f t="shared" si="10"/>
        <v>0</v>
      </c>
      <c r="H33" s="26">
        <f t="shared" si="11"/>
        <v>0</v>
      </c>
      <c r="I33" s="26"/>
      <c r="J33" s="26"/>
      <c r="K33" s="19">
        <f t="shared" si="12"/>
        <v>0</v>
      </c>
      <c r="L33" s="20">
        <f t="shared" si="13"/>
        <v>0</v>
      </c>
      <c r="M33" s="20">
        <f t="shared" si="14"/>
        <v>0</v>
      </c>
      <c r="N33" s="20">
        <f t="shared" si="15"/>
        <v>0</v>
      </c>
      <c r="O33" s="20">
        <f t="shared" si="16"/>
        <v>0</v>
      </c>
      <c r="P33" s="19">
        <f t="shared" si="17"/>
        <v>0</v>
      </c>
      <c r="R33" s="24"/>
    </row>
    <row r="34" spans="1:19" s="3" customFormat="1" ht="12.75">
      <c r="A34" s="4">
        <f t="shared" si="1"/>
        <v>20</v>
      </c>
      <c r="B34" s="9">
        <f t="shared" si="0"/>
        <v>0</v>
      </c>
      <c r="C34" s="6"/>
      <c r="D34" s="4"/>
      <c r="E34" s="1"/>
      <c r="F34" s="25"/>
      <c r="G34" s="26">
        <f t="shared" si="10"/>
        <v>0</v>
      </c>
      <c r="H34" s="26">
        <f t="shared" si="11"/>
        <v>0</v>
      </c>
      <c r="I34" s="26"/>
      <c r="J34" s="26"/>
      <c r="K34" s="19">
        <f t="shared" si="12"/>
        <v>0</v>
      </c>
      <c r="L34" s="20">
        <f t="shared" si="13"/>
        <v>0</v>
      </c>
      <c r="M34" s="20">
        <f t="shared" si="14"/>
        <v>0</v>
      </c>
      <c r="N34" s="20">
        <f t="shared" si="15"/>
        <v>0</v>
      </c>
      <c r="O34" s="20">
        <f t="shared" si="16"/>
        <v>0</v>
      </c>
      <c r="P34" s="19">
        <f t="shared" si="17"/>
        <v>0</v>
      </c>
      <c r="R34" s="24"/>
    </row>
    <row r="35" spans="1:19" s="3" customFormat="1" ht="13.5" thickBot="1">
      <c r="A35" s="4">
        <f t="shared" si="1"/>
        <v>21</v>
      </c>
      <c r="B35" s="9">
        <f t="shared" si="0"/>
        <v>0</v>
      </c>
      <c r="C35" s="6"/>
      <c r="D35" s="4"/>
      <c r="E35" s="1"/>
      <c r="F35" s="25"/>
      <c r="G35" s="26">
        <f t="shared" si="10"/>
        <v>0</v>
      </c>
      <c r="H35" s="26">
        <f t="shared" si="11"/>
        <v>0</v>
      </c>
      <c r="I35" s="26"/>
      <c r="J35" s="26"/>
      <c r="K35" s="19">
        <f t="shared" si="12"/>
        <v>0</v>
      </c>
      <c r="L35" s="20">
        <f t="shared" si="13"/>
        <v>0</v>
      </c>
      <c r="M35" s="20">
        <f t="shared" si="14"/>
        <v>0</v>
      </c>
      <c r="N35" s="20">
        <f t="shared" si="15"/>
        <v>0</v>
      </c>
      <c r="O35" s="20">
        <f t="shared" si="16"/>
        <v>0</v>
      </c>
      <c r="P35" s="19">
        <f t="shared" si="17"/>
        <v>0</v>
      </c>
      <c r="R35" s="24"/>
    </row>
    <row r="36" spans="1:19" ht="15.75" thickBot="1">
      <c r="A36" s="67" t="s">
        <v>20</v>
      </c>
      <c r="B36" s="68"/>
      <c r="C36" s="68"/>
      <c r="D36" s="68"/>
      <c r="E36" s="68"/>
      <c r="F36" s="68"/>
      <c r="G36" s="68"/>
      <c r="H36" s="68"/>
      <c r="I36" s="68"/>
      <c r="J36" s="68"/>
      <c r="K36" s="69"/>
      <c r="L36" s="22">
        <f>SUM(L$15:L35)</f>
        <v>0</v>
      </c>
      <c r="M36" s="21">
        <f>SUM(M$15:M35)</f>
        <v>0</v>
      </c>
      <c r="N36" s="21">
        <f>SUM(N$15:N35)</f>
        <v>0</v>
      </c>
      <c r="O36" s="21">
        <f>SUM(O$15:O35)</f>
        <v>0</v>
      </c>
      <c r="P36" s="23">
        <f>SUM(P$15:P35)</f>
        <v>0</v>
      </c>
      <c r="R36" s="24"/>
    </row>
    <row r="37" spans="1:19" s="41" customFormat="1">
      <c r="A37" s="40"/>
      <c r="B37" s="40"/>
      <c r="C37" s="40"/>
      <c r="D37" s="40"/>
      <c r="E37" s="40"/>
      <c r="Q37" s="51"/>
      <c r="R37" s="51"/>
      <c r="S37" s="51"/>
    </row>
    <row r="38" spans="1:19" s="41" customFormat="1">
      <c r="A38" s="40"/>
      <c r="B38" s="40"/>
      <c r="C38" s="40"/>
      <c r="D38" s="40"/>
      <c r="E38" s="40"/>
      <c r="Q38" s="51"/>
      <c r="R38" s="51"/>
      <c r="S38" s="51"/>
    </row>
    <row r="39" spans="1:19" s="41" customFormat="1">
      <c r="A39" s="42" t="e">
        <f>CONCATENATE(#REF!,#REF!,#REF!)</f>
        <v>#REF!</v>
      </c>
      <c r="B39" s="42"/>
      <c r="C39" s="42"/>
      <c r="D39" s="42"/>
      <c r="E39" s="40"/>
      <c r="H39" s="42" t="e">
        <f>CONCATENATE(#REF!,#REF!,#REF!)</f>
        <v>#REF!</v>
      </c>
      <c r="I39" s="42"/>
      <c r="J39" s="42"/>
      <c r="K39" s="42"/>
      <c r="L39" s="42"/>
      <c r="M39" s="42"/>
      <c r="N39" s="42"/>
      <c r="O39" s="42"/>
      <c r="Q39" s="51"/>
      <c r="R39" s="51"/>
      <c r="S39" s="51"/>
    </row>
    <row r="40" spans="1:19" s="41" customFormat="1">
      <c r="A40" s="43"/>
      <c r="B40" s="44"/>
      <c r="C40" s="45"/>
      <c r="D40" s="46" t="s">
        <v>1</v>
      </c>
      <c r="E40" s="40"/>
      <c r="H40" s="43"/>
      <c r="I40" s="44"/>
      <c r="J40" s="45"/>
      <c r="O40" s="46" t="s">
        <v>1</v>
      </c>
      <c r="Q40" s="51"/>
      <c r="R40" s="51"/>
      <c r="S40" s="51"/>
    </row>
    <row r="41" spans="1:19" s="41" customFormat="1">
      <c r="A41" s="47"/>
      <c r="B41" s="43"/>
      <c r="C41" s="48"/>
      <c r="D41" s="49"/>
      <c r="E41" s="40"/>
      <c r="Q41" s="51"/>
      <c r="R41" s="51"/>
      <c r="S41" s="51"/>
    </row>
    <row r="42" spans="1:19" s="41" customFormat="1">
      <c r="A42" s="47"/>
      <c r="B42" s="43"/>
      <c r="C42" s="50"/>
      <c r="D42" s="43"/>
      <c r="E42" s="40"/>
      <c r="Q42" s="51"/>
      <c r="R42" s="51"/>
      <c r="S42" s="51"/>
    </row>
  </sheetData>
  <mergeCells count="12">
    <mergeCell ref="A36:K36"/>
    <mergeCell ref="A12:A13"/>
    <mergeCell ref="B12:B13"/>
    <mergeCell ref="C12:C13"/>
    <mergeCell ref="D12:D13"/>
    <mergeCell ref="E12:E13"/>
    <mergeCell ref="F12:K12"/>
    <mergeCell ref="A1:E1"/>
    <mergeCell ref="A2:E2"/>
    <mergeCell ref="A3:E3"/>
    <mergeCell ref="D9:E9"/>
    <mergeCell ref="L12:P12"/>
  </mergeCells>
  <printOptions horizontalCentered="1"/>
  <pageMargins left="0.19685039370078741" right="0.19685039370078741" top="1.1811023622047245" bottom="0.39370078740157483" header="0.31496062992125984" footer="0.31496062992125984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abSelected="1" zoomScaleNormal="100" zoomScaleSheetLayoutView="110" workbookViewId="0">
      <selection activeCell="B20" sqref="B20"/>
    </sheetView>
  </sheetViews>
  <sheetFormatPr defaultColWidth="11.42578125" defaultRowHeight="15.75"/>
  <cols>
    <col min="1" max="1" width="5.28515625" style="73" customWidth="1"/>
    <col min="2" max="2" width="57.85546875" style="73" customWidth="1"/>
    <col min="3" max="4" width="8.85546875" style="73" customWidth="1"/>
    <col min="5" max="18" width="11.42578125" style="70"/>
    <col min="19" max="16384" width="11.42578125" style="71"/>
  </cols>
  <sheetData>
    <row r="1" spans="1:18" ht="10.5" customHeight="1" thickBot="1">
      <c r="A1" s="98"/>
      <c r="B1" s="98"/>
      <c r="C1" s="98"/>
      <c r="D1" s="98"/>
    </row>
    <row r="2" spans="1:18" ht="18" customHeight="1">
      <c r="A2" s="99" t="s">
        <v>7</v>
      </c>
      <c r="B2" s="100" t="s">
        <v>57</v>
      </c>
      <c r="C2" s="101" t="s">
        <v>8</v>
      </c>
      <c r="D2" s="100" t="s">
        <v>9</v>
      </c>
    </row>
    <row r="3" spans="1:18">
      <c r="A3" s="102"/>
      <c r="B3" s="103"/>
      <c r="C3" s="104"/>
      <c r="D3" s="103"/>
    </row>
    <row r="4" spans="1:18" ht="16.5" thickBot="1">
      <c r="A4" s="105">
        <v>1</v>
      </c>
      <c r="B4" s="106">
        <v>2</v>
      </c>
      <c r="C4" s="106">
        <v>3</v>
      </c>
      <c r="D4" s="106">
        <v>4</v>
      </c>
    </row>
    <row r="5" spans="1:18">
      <c r="A5" s="74">
        <v>1</v>
      </c>
      <c r="B5" s="75" t="s">
        <v>23</v>
      </c>
      <c r="C5" s="76"/>
      <c r="D5" s="76"/>
    </row>
    <row r="6" spans="1:18" s="80" customFormat="1">
      <c r="A6" s="74">
        <f>A5+1</f>
        <v>2</v>
      </c>
      <c r="B6" s="77" t="s">
        <v>24</v>
      </c>
      <c r="C6" s="78"/>
      <c r="D6" s="79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s="80" customFormat="1">
      <c r="A7" s="74">
        <f t="shared" ref="A7:A36" si="0">A6+1</f>
        <v>3</v>
      </c>
      <c r="B7" s="81" t="s">
        <v>31</v>
      </c>
      <c r="C7" s="82" t="s">
        <v>2</v>
      </c>
      <c r="D7" s="83">
        <f>4.9</f>
        <v>4.9000000000000004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</row>
    <row r="8" spans="1:18" s="80" customFormat="1">
      <c r="A8" s="74">
        <f t="shared" si="0"/>
        <v>4</v>
      </c>
      <c r="B8" s="81" t="s">
        <v>32</v>
      </c>
      <c r="C8" s="82" t="s">
        <v>26</v>
      </c>
      <c r="D8" s="83">
        <f>3</f>
        <v>3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s="80" customFormat="1">
      <c r="A9" s="74">
        <f t="shared" si="0"/>
        <v>5</v>
      </c>
      <c r="B9" s="81" t="s">
        <v>25</v>
      </c>
      <c r="C9" s="82" t="s">
        <v>26</v>
      </c>
      <c r="D9" s="83">
        <f>3</f>
        <v>3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</row>
    <row r="10" spans="1:18" s="80" customFormat="1">
      <c r="A10" s="74">
        <f t="shared" si="0"/>
        <v>6</v>
      </c>
      <c r="B10" s="81" t="s">
        <v>27</v>
      </c>
      <c r="C10" s="82" t="s">
        <v>5</v>
      </c>
      <c r="D10" s="83">
        <f>4</f>
        <v>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18" s="80" customFormat="1" ht="31.5">
      <c r="A11" s="74">
        <f t="shared" si="0"/>
        <v>7</v>
      </c>
      <c r="B11" s="84" t="s">
        <v>48</v>
      </c>
      <c r="C11" s="82" t="s">
        <v>26</v>
      </c>
      <c r="D11" s="83">
        <f>4*1.5</f>
        <v>6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</row>
    <row r="12" spans="1:18" s="80" customFormat="1">
      <c r="A12" s="74">
        <f t="shared" si="0"/>
        <v>8</v>
      </c>
      <c r="B12" s="85" t="s">
        <v>53</v>
      </c>
      <c r="C12" s="74" t="s">
        <v>28</v>
      </c>
      <c r="D12" s="86">
        <f>4</f>
        <v>4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</row>
    <row r="13" spans="1:18" s="80" customFormat="1">
      <c r="A13" s="74">
        <f t="shared" si="0"/>
        <v>9</v>
      </c>
      <c r="B13" s="85" t="s">
        <v>33</v>
      </c>
      <c r="C13" s="74" t="s">
        <v>35</v>
      </c>
      <c r="D13" s="86">
        <f>8*2</f>
        <v>16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</row>
    <row r="14" spans="1:18" s="80" customFormat="1">
      <c r="A14" s="74">
        <f t="shared" si="0"/>
        <v>10</v>
      </c>
      <c r="B14" s="85" t="s">
        <v>34</v>
      </c>
      <c r="C14" s="74" t="s">
        <v>35</v>
      </c>
      <c r="D14" s="86">
        <f>8</f>
        <v>8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</row>
    <row r="15" spans="1:18" s="80" customFormat="1">
      <c r="A15" s="74">
        <f t="shared" si="0"/>
        <v>11</v>
      </c>
      <c r="B15" s="81" t="s">
        <v>22</v>
      </c>
      <c r="C15" s="82" t="s">
        <v>29</v>
      </c>
      <c r="D15" s="87">
        <f>(D9*0.2+D12*0.3*0.3*0.3)*1.3</f>
        <v>0.92040000000000011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s="80" customFormat="1">
      <c r="A16" s="74">
        <f t="shared" si="0"/>
        <v>12</v>
      </c>
      <c r="B16" s="77" t="s">
        <v>30</v>
      </c>
      <c r="C16" s="78"/>
      <c r="D16" s="79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s="80" customFormat="1" ht="31.5">
      <c r="A17" s="74">
        <f t="shared" si="0"/>
        <v>13</v>
      </c>
      <c r="B17" s="88" t="s">
        <v>55</v>
      </c>
      <c r="C17" s="89" t="s">
        <v>0</v>
      </c>
      <c r="D17" s="83">
        <f>134.12</f>
        <v>134.12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s="80" customFormat="1" ht="31.5">
      <c r="A18" s="74">
        <f t="shared" si="0"/>
        <v>14</v>
      </c>
      <c r="B18" s="88" t="s">
        <v>47</v>
      </c>
      <c r="C18" s="89" t="s">
        <v>5</v>
      </c>
      <c r="D18" s="86">
        <f>4</f>
        <v>4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s="80" customFormat="1" ht="31.5">
      <c r="A19" s="74">
        <f t="shared" si="0"/>
        <v>15</v>
      </c>
      <c r="B19" s="90" t="s">
        <v>46</v>
      </c>
      <c r="C19" s="91" t="s">
        <v>5</v>
      </c>
      <c r="D19" s="83">
        <f>4</f>
        <v>4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s="80" customFormat="1" ht="31.5">
      <c r="A20" s="74">
        <f t="shared" si="0"/>
        <v>16</v>
      </c>
      <c r="B20" s="92" t="s">
        <v>36</v>
      </c>
      <c r="C20" s="89" t="s">
        <v>26</v>
      </c>
      <c r="D20" s="86">
        <f>1*3.3</f>
        <v>3.3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s="80" customFormat="1" ht="47.25">
      <c r="A21" s="74">
        <f t="shared" si="0"/>
        <v>17</v>
      </c>
      <c r="B21" s="93" t="s">
        <v>37</v>
      </c>
      <c r="C21" s="94" t="s">
        <v>2</v>
      </c>
      <c r="D21" s="83">
        <f>1*4.9</f>
        <v>4.9000000000000004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s="80" customFormat="1">
      <c r="A22" s="74">
        <f t="shared" si="0"/>
        <v>18</v>
      </c>
      <c r="B22" s="93" t="s">
        <v>38</v>
      </c>
      <c r="C22" s="94" t="s">
        <v>26</v>
      </c>
      <c r="D22" s="83">
        <f>1*4.9</f>
        <v>4.9000000000000004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spans="1:18" s="80" customFormat="1" ht="31.5">
      <c r="A23" s="74">
        <f t="shared" si="0"/>
        <v>19</v>
      </c>
      <c r="B23" s="93" t="s">
        <v>39</v>
      </c>
      <c r="C23" s="94" t="s">
        <v>2</v>
      </c>
      <c r="D23" s="83">
        <f>1*4.9</f>
        <v>4.9000000000000004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</row>
    <row r="24" spans="1:18" s="80" customFormat="1">
      <c r="A24" s="74">
        <f t="shared" si="0"/>
        <v>20</v>
      </c>
      <c r="B24" s="88" t="s">
        <v>40</v>
      </c>
      <c r="C24" s="74" t="s">
        <v>2</v>
      </c>
      <c r="D24" s="83">
        <f>1*4.9</f>
        <v>4.9000000000000004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</row>
    <row r="25" spans="1:18" s="80" customFormat="1" ht="31.5">
      <c r="A25" s="74">
        <f t="shared" si="0"/>
        <v>21</v>
      </c>
      <c r="B25" s="85" t="s">
        <v>52</v>
      </c>
      <c r="C25" s="89" t="s">
        <v>26</v>
      </c>
      <c r="D25" s="86">
        <f>1*3</f>
        <v>3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</row>
    <row r="26" spans="1:18" s="80" customFormat="1" ht="47.25">
      <c r="A26" s="74">
        <f t="shared" si="0"/>
        <v>22</v>
      </c>
      <c r="B26" s="90" t="s">
        <v>56</v>
      </c>
      <c r="C26" s="91" t="s">
        <v>26</v>
      </c>
      <c r="D26" s="83">
        <f>1*3-D27</f>
        <v>2.5049999999999999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</row>
    <row r="27" spans="1:18" s="80" customFormat="1" ht="31.5">
      <c r="A27" s="74">
        <f t="shared" si="0"/>
        <v>23</v>
      </c>
      <c r="B27" s="90" t="s">
        <v>41</v>
      </c>
      <c r="C27" s="74" t="s">
        <v>26</v>
      </c>
      <c r="D27" s="86">
        <f>1*3.3*0.15</f>
        <v>0.49499999999999994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</row>
    <row r="28" spans="1:18" s="80" customFormat="1">
      <c r="A28" s="74">
        <f t="shared" si="0"/>
        <v>24</v>
      </c>
      <c r="B28" s="93" t="s">
        <v>42</v>
      </c>
      <c r="C28" s="94" t="s">
        <v>26</v>
      </c>
      <c r="D28" s="83">
        <f>D26+D27</f>
        <v>3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</row>
    <row r="29" spans="1:18" s="80" customFormat="1" ht="31.5">
      <c r="A29" s="74">
        <f t="shared" si="0"/>
        <v>25</v>
      </c>
      <c r="B29" s="93" t="s">
        <v>43</v>
      </c>
      <c r="C29" s="82" t="s">
        <v>26</v>
      </c>
      <c r="D29" s="83">
        <f>D28</f>
        <v>3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</row>
    <row r="30" spans="1:18" s="80" customFormat="1">
      <c r="A30" s="74">
        <f t="shared" si="0"/>
        <v>26</v>
      </c>
      <c r="B30" s="81" t="s">
        <v>44</v>
      </c>
      <c r="C30" s="82" t="s">
        <v>2</v>
      </c>
      <c r="D30" s="83">
        <f>1*3.3</f>
        <v>3.3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</row>
    <row r="31" spans="1:18" s="80" customFormat="1">
      <c r="A31" s="74">
        <f t="shared" si="0"/>
        <v>27</v>
      </c>
      <c r="B31" s="81" t="s">
        <v>33</v>
      </c>
      <c r="C31" s="82" t="s">
        <v>35</v>
      </c>
      <c r="D31" s="83">
        <f>1*36</f>
        <v>36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</row>
    <row r="32" spans="1:18" s="80" customFormat="1">
      <c r="A32" s="74">
        <f t="shared" si="0"/>
        <v>28</v>
      </c>
      <c r="B32" s="95" t="s">
        <v>45</v>
      </c>
      <c r="C32" s="89" t="s">
        <v>35</v>
      </c>
      <c r="D32" s="86">
        <f>1*8</f>
        <v>8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</row>
    <row r="33" spans="1:18" s="80" customFormat="1">
      <c r="A33" s="74">
        <f t="shared" si="0"/>
        <v>29</v>
      </c>
      <c r="B33" s="77" t="s">
        <v>49</v>
      </c>
      <c r="C33" s="96"/>
      <c r="D33" s="97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</row>
    <row r="34" spans="1:18" s="80" customFormat="1">
      <c r="A34" s="74">
        <f t="shared" si="0"/>
        <v>30</v>
      </c>
      <c r="B34" s="81" t="s">
        <v>50</v>
      </c>
      <c r="C34" s="94" t="s">
        <v>26</v>
      </c>
      <c r="D34" s="83">
        <f>2.9*1.2</f>
        <v>3.48</v>
      </c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</row>
    <row r="35" spans="1:18" s="80" customFormat="1">
      <c r="A35" s="74">
        <f t="shared" si="0"/>
        <v>31</v>
      </c>
      <c r="B35" s="77" t="s">
        <v>54</v>
      </c>
      <c r="C35" s="96"/>
      <c r="D35" s="9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</row>
    <row r="36" spans="1:18" s="80" customFormat="1" ht="31.5">
      <c r="A36" s="74">
        <f t="shared" si="0"/>
        <v>32</v>
      </c>
      <c r="B36" s="81" t="s">
        <v>51</v>
      </c>
      <c r="C36" s="94" t="s">
        <v>2</v>
      </c>
      <c r="D36" s="83">
        <v>30</v>
      </c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</row>
    <row r="37" spans="1:18">
      <c r="E37" s="72"/>
      <c r="F37" s="72"/>
    </row>
    <row r="38" spans="1:18">
      <c r="E38" s="72"/>
      <c r="F38" s="72"/>
    </row>
  </sheetData>
  <mergeCells count="4">
    <mergeCell ref="A2:A3"/>
    <mergeCell ref="B2:B3"/>
    <mergeCell ref="C2:C3"/>
    <mergeCell ref="D2:D3"/>
  </mergeCells>
  <pageMargins left="1.1023622047244095" right="0.9055118110236221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1</vt:i4>
      </vt:variant>
    </vt:vector>
  </HeadingPairs>
  <TitlesOfParts>
    <vt:vector size="3" baseType="lpstr">
      <vt:lpstr>13</vt:lpstr>
      <vt:lpstr>Darba_apjomi</vt:lpstr>
      <vt:lpstr>Darba_apjomi!Drukas_apgabals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Ieva</cp:lastModifiedBy>
  <cp:lastPrinted>2020-04-09T11:05:50Z</cp:lastPrinted>
  <dcterms:created xsi:type="dcterms:W3CDTF">2012-05-22T12:04:26Z</dcterms:created>
  <dcterms:modified xsi:type="dcterms:W3CDTF">2020-04-09T11:13:51Z</dcterms:modified>
</cp:coreProperties>
</file>